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tabRatio="866" activeTab="4"/>
  </bookViews>
  <sheets>
    <sheet name="Зведений" sheetId="1" r:id="rId1"/>
    <sheet name="Деталі-1" sheetId="2" r:id="rId2"/>
    <sheet name="Відрядження" sheetId="3" r:id="rId3"/>
    <sheet name="Тренінги та Зустрічі" sheetId="4" r:id="rId4"/>
    <sheet name="Інструкції до бюджету" sheetId="5" r:id="rId5"/>
  </sheets>
  <externalReferences>
    <externalReference r:id="rId8"/>
    <externalReference r:id="rId9"/>
  </externalReferences>
  <definedNames>
    <definedName name="BudgetDirectTotal">'Зведений'!$K$20</definedName>
    <definedName name="BudgetGrandTotal">'Зведений'!$K$28</definedName>
    <definedName name="BudgetOHDirect">'Зведений'!$K$23</definedName>
    <definedName name="BudgetOHInstitute">'Зведений'!$K$23</definedName>
    <definedName name="BudgetOHSubs">'Зведений'!$K$23</definedName>
    <definedName name="BudgetOHTotal">'Зведений'!$K$23</definedName>
    <definedName name="BudgetSubsTotal">'Зведений'!#REF!</definedName>
    <definedName name="Duration">#REF!</definedName>
    <definedName name="infl">'[1]Links'!$A$6</definedName>
    <definedName name="Inflation">'Деталі-1'!$J$2</definedName>
    <definedName name="Merit">'Деталі-1'!$J$1</definedName>
    <definedName name="_xlnm.Print_Area" localSheetId="1">'Деталі-1'!$A$1:$AA$250</definedName>
    <definedName name="_xlnm.Print_Area" localSheetId="0">'Зведений'!$A$4:$L$33</definedName>
    <definedName name="_xlnm.Print_Titles" localSheetId="1">'Деталі-1'!$9:$11</definedName>
    <definedName name="Print_Titles_MI">#REF!</definedName>
    <definedName name="RFA">#REF!</definedName>
    <definedName name="Salaryinf">'[2]Links'!$A$5</definedName>
    <definedName name="tcnfringe">'[1]Links'!#REF!</definedName>
    <definedName name="Template_Rang">#REF!</definedName>
    <definedName name="Title">#REF!</definedName>
    <definedName name="usaid">#REF!</definedName>
  </definedNames>
  <calcPr fullCalcOnLoad="1"/>
</workbook>
</file>

<file path=xl/comments4.xml><?xml version="1.0" encoding="utf-8"?>
<comments xmlns="http://schemas.openxmlformats.org/spreadsheetml/2006/main">
  <authors>
    <author>Fidess</author>
  </authors>
  <commentList>
    <comment ref="B6" authorId="0">
      <text>
        <r>
          <rPr>
            <b/>
            <sz val="9"/>
            <rFont val="Tahoma"/>
            <family val="2"/>
          </rPr>
          <t>Fidess:</t>
        </r>
        <r>
          <rPr>
            <sz val="9"/>
            <rFont val="Tahoma"/>
            <family val="2"/>
          </rPr>
          <t xml:space="preserve">
For establishing personal relationships with NGOs</t>
        </r>
      </text>
    </comment>
  </commentList>
</comments>
</file>

<file path=xl/sharedStrings.xml><?xml version="1.0" encoding="utf-8"?>
<sst xmlns="http://schemas.openxmlformats.org/spreadsheetml/2006/main" count="706" uniqueCount="272">
  <si>
    <t>Temporary Quarters Subsistence</t>
  </si>
  <si>
    <t>Housing Allowance</t>
  </si>
  <si>
    <t>Utilities Allowance</t>
  </si>
  <si>
    <t>Housing Allowance Furniture &amp; Fixtures</t>
  </si>
  <si>
    <t>Security Allowance</t>
  </si>
  <si>
    <t>-</t>
  </si>
  <si>
    <t xml:space="preserve">years, or </t>
  </si>
  <si>
    <t>Trvl Related-Visa Fee/Inoculate</t>
  </si>
  <si>
    <t>International Travel &amp; Subsistence</t>
  </si>
  <si>
    <t>Other Occupancy/Facility Expenses</t>
  </si>
  <si>
    <t>75% per diem</t>
  </si>
  <si>
    <t>Total Estimated Cost of Program</t>
  </si>
  <si>
    <t xml:space="preserve">project duration : </t>
  </si>
  <si>
    <t>Subtotal Indirect Costs</t>
  </si>
  <si>
    <t>Posters</t>
  </si>
  <si>
    <t>Signs</t>
  </si>
  <si>
    <t>Banners</t>
  </si>
  <si>
    <t>Adhesive labels</t>
  </si>
  <si>
    <t>Printing</t>
  </si>
  <si>
    <t>Stamping (e.g., on mosquito nets)</t>
  </si>
  <si>
    <t>USAID Marking Requirements AAPD 05-11</t>
  </si>
  <si>
    <t>Expense Account Codes</t>
  </si>
  <si>
    <t>Equipment Rental</t>
  </si>
  <si>
    <t>Vehicle Rental</t>
  </si>
  <si>
    <t>Vehicle General Maintenance</t>
  </si>
  <si>
    <t>Admin-Legal-IT Consultants (Professional Services)</t>
  </si>
  <si>
    <t>license</t>
  </si>
  <si>
    <t>unit</t>
  </si>
  <si>
    <t>phone</t>
  </si>
  <si>
    <t>(see "USAID Marking" tab for checklist)</t>
  </si>
  <si>
    <t>Hide these rows if not USAID</t>
  </si>
  <si>
    <t>Hide each year not needed</t>
  </si>
  <si>
    <t>Pact Institute</t>
  </si>
  <si>
    <t>Quantity</t>
  </si>
  <si>
    <t>$ Amount</t>
  </si>
  <si>
    <t>* For Contracts only *</t>
  </si>
  <si>
    <t>Direct Overhead</t>
  </si>
  <si>
    <t>Project Cost</t>
  </si>
  <si>
    <t>6123 -6125</t>
  </si>
  <si>
    <t>Hide gray columns before printing</t>
  </si>
  <si>
    <t>dependent / yr</t>
  </si>
  <si>
    <t>trip</t>
  </si>
  <si>
    <t>one-time</t>
  </si>
  <si>
    <t>day</t>
  </si>
  <si>
    <t>Pact Institute Overhead</t>
  </si>
  <si>
    <t>will not</t>
  </si>
  <si>
    <t>print</t>
  </si>
  <si>
    <t>Office Furniture 1</t>
  </si>
  <si>
    <t>Office Furniture 2</t>
  </si>
  <si>
    <t>Office Furniture 3</t>
  </si>
  <si>
    <t>Per Diem</t>
  </si>
  <si>
    <t>Project Total</t>
  </si>
  <si>
    <t>Hide These Rows if No Cost Share</t>
  </si>
  <si>
    <t>Staff Training</t>
  </si>
  <si>
    <t>Housing Allowance Repair &amp; Maintenance</t>
  </si>
  <si>
    <t xml:space="preserve">Insurance for Specific Equipment </t>
  </si>
  <si>
    <t>General Office Insurance</t>
  </si>
  <si>
    <t>Equipment &amp; Vehicle - rental</t>
  </si>
  <si>
    <t>Equipment &amp; Vehicle - operation &amp; insurance</t>
  </si>
  <si>
    <t>Office Maintenance &amp; Repairs</t>
  </si>
  <si>
    <t>Storage</t>
  </si>
  <si>
    <t>Visas</t>
  </si>
  <si>
    <t>Innoculations and/or Medical Exams</t>
  </si>
  <si>
    <t>Airport entrance / exit fees</t>
  </si>
  <si>
    <t>RT</t>
  </si>
  <si>
    <t>total</t>
  </si>
  <si>
    <t>Additional Cost Share Amount</t>
  </si>
  <si>
    <t>--</t>
  </si>
  <si>
    <t>Adjust month &amp; year shown if a period is not for a full 12 months</t>
  </si>
  <si>
    <t>Input details on travel worksheet</t>
  </si>
  <si>
    <t>Regional Travel</t>
  </si>
  <si>
    <t>Subtotal - Regional Travel</t>
  </si>
  <si>
    <t>Regional Airfare - Route / Person 1</t>
  </si>
  <si>
    <t>Regional Airfare - Route / Person 2</t>
  </si>
  <si>
    <t>Complete the green-shaded areas - the rest are formulas and references</t>
  </si>
  <si>
    <t>Pact, Inc.</t>
  </si>
  <si>
    <t>Overseas Allowances</t>
  </si>
  <si>
    <t>Education Allowance</t>
  </si>
  <si>
    <t>Subtotal - Overseas Allowances</t>
  </si>
  <si>
    <t>Office Supplies</t>
  </si>
  <si>
    <t>Cost Share</t>
  </si>
  <si>
    <t>Amount</t>
  </si>
  <si>
    <t>Year 4</t>
  </si>
  <si>
    <t>Year 5</t>
  </si>
  <si>
    <t>year</t>
  </si>
  <si>
    <t>Taxi To/From Airport</t>
  </si>
  <si>
    <t>In-country Ground Transportation</t>
  </si>
  <si>
    <t xml:space="preserve">Settling-in-allowance </t>
  </si>
  <si>
    <t>Office Running Costs - Office 2</t>
  </si>
  <si>
    <t>Other</t>
  </si>
  <si>
    <t xml:space="preserve">Rest and Recuperation Travel </t>
  </si>
  <si>
    <t>Home Leave Travel</t>
  </si>
  <si>
    <t>station</t>
  </si>
  <si>
    <t>fax</t>
  </si>
  <si>
    <t>vehicle</t>
  </si>
  <si>
    <t xml:space="preserve">Year 4 </t>
  </si>
  <si>
    <t>TOTAL</t>
  </si>
  <si>
    <t>Subgrants/Subcontracts Overhead</t>
  </si>
  <si>
    <t>New</t>
  </si>
  <si>
    <t>Old</t>
  </si>
  <si>
    <t>Description</t>
  </si>
  <si>
    <t>NEW</t>
  </si>
  <si>
    <t>Post Differential</t>
  </si>
  <si>
    <t>Post Allowance</t>
  </si>
  <si>
    <t>Local Salaries</t>
  </si>
  <si>
    <t>Housing</t>
  </si>
  <si>
    <t>Employee Housing Utilities</t>
  </si>
  <si>
    <t>Housing Repair &amp; Maint.</t>
  </si>
  <si>
    <t>Household Furniture &amp; Fixtures</t>
  </si>
  <si>
    <t>Security</t>
  </si>
  <si>
    <t>R&amp;R Travel</t>
  </si>
  <si>
    <t>Temp Quarters</t>
  </si>
  <si>
    <t>Settling In Allowance</t>
  </si>
  <si>
    <t>Educational Allowance</t>
  </si>
  <si>
    <t>Relocation Travel</t>
  </si>
  <si>
    <t>Relocation Shipment</t>
  </si>
  <si>
    <t>Relocation Storage</t>
  </si>
  <si>
    <t>Domestic Travel &amp; Subsistence</t>
  </si>
  <si>
    <t>Vehicle Insurance</t>
  </si>
  <si>
    <t>Vehicle Fuel</t>
  </si>
  <si>
    <t>Equipment Rent</t>
  </si>
  <si>
    <t>Software Maint &amp; Support</t>
  </si>
  <si>
    <t>Computer Software</t>
  </si>
  <si>
    <t>Postage/Parcel/Courier</t>
  </si>
  <si>
    <t>Printing/Duplicating/Copying</t>
  </si>
  <si>
    <t>Communications</t>
  </si>
  <si>
    <t>Internet Access</t>
  </si>
  <si>
    <t>Office Rent</t>
  </si>
  <si>
    <t>Office Utilities</t>
  </si>
  <si>
    <t>Office Security Service</t>
  </si>
  <si>
    <t>Office Moving Expense</t>
  </si>
  <si>
    <t>Office Furniture/Fixtures</t>
  </si>
  <si>
    <t>Office Storage</t>
  </si>
  <si>
    <t>Office Maintenance &amp; Renovation</t>
  </si>
  <si>
    <t>Publications &amp; Subscription</t>
  </si>
  <si>
    <t>Membership Fees</t>
  </si>
  <si>
    <t>General Insurance</t>
  </si>
  <si>
    <t>Bank Fees</t>
  </si>
  <si>
    <t>Interest Expense</t>
  </si>
  <si>
    <t>Legal Fees</t>
  </si>
  <si>
    <t>Audit Expenses</t>
  </si>
  <si>
    <t>Temporary Help</t>
  </si>
  <si>
    <t>Translation Fees</t>
  </si>
  <si>
    <t>IT Outsource</t>
  </si>
  <si>
    <t>Video Production</t>
  </si>
  <si>
    <t>Other Professional Services</t>
  </si>
  <si>
    <t>months</t>
  </si>
  <si>
    <t>5654 &amp; 5655</t>
  </si>
  <si>
    <t>Regional Travel &amp; Subsistence</t>
  </si>
  <si>
    <t>Vehicle Rental/Hire</t>
  </si>
  <si>
    <t>Vehicle "Purchase" Expense</t>
  </si>
  <si>
    <t>Vehicle Operating &amp; Maint</t>
  </si>
  <si>
    <t xml:space="preserve">Vehicle Repair </t>
  </si>
  <si>
    <t>Equipment Expense</t>
  </si>
  <si>
    <t>Computer Hardware Expense</t>
  </si>
  <si>
    <t>VAT Expense</t>
  </si>
  <si>
    <t>Input details on workshop tab</t>
  </si>
  <si>
    <t>expense account code</t>
  </si>
  <si>
    <t>Hide Columns</t>
  </si>
  <si>
    <t>60201</t>
  </si>
  <si>
    <t>5811</t>
  </si>
  <si>
    <t>Conf &amp; Mtngs Exp</t>
  </si>
  <si>
    <t>local, domestic, or internl travel</t>
  </si>
  <si>
    <t>Level of Effort</t>
  </si>
  <si>
    <t>Months</t>
  </si>
  <si>
    <t>thru</t>
  </si>
  <si>
    <t>merit increase :</t>
  </si>
  <si>
    <t>v1.6</t>
  </si>
  <si>
    <t>Hide columns. Cost share</t>
  </si>
  <si>
    <t>details for internal use only.</t>
  </si>
  <si>
    <t>CONFIDENTIAL/PROPRIETARY</t>
  </si>
  <si>
    <t>Travel Agency Services</t>
  </si>
  <si>
    <t>month</t>
  </si>
  <si>
    <t>Registration</t>
  </si>
  <si>
    <t>Payroll services</t>
  </si>
  <si>
    <t>Translation and interpretation</t>
  </si>
  <si>
    <t>Ukraine inflation :</t>
  </si>
  <si>
    <t>salary</t>
  </si>
  <si>
    <t>Post Allowance (15%)</t>
  </si>
  <si>
    <t>Year 6</t>
  </si>
  <si>
    <t>to month/year</t>
  </si>
  <si>
    <t>DOBRE</t>
  </si>
  <si>
    <t xml:space="preserve">Зведений бюджет: </t>
  </si>
  <si>
    <t>Назва організації:</t>
  </si>
  <si>
    <t>Назва Проекту:</t>
  </si>
  <si>
    <t>Очікуваний період виконання:</t>
  </si>
  <si>
    <t>від</t>
  </si>
  <si>
    <t>до</t>
  </si>
  <si>
    <t>Організація</t>
  </si>
  <si>
    <t>РАЗОМ</t>
  </si>
  <si>
    <t>Категорія витрат</t>
  </si>
  <si>
    <t>Зарплати</t>
  </si>
  <si>
    <t>Відрядження / Зустрічі / Тренінги</t>
  </si>
  <si>
    <t>Обладнання</t>
  </si>
  <si>
    <t>Інші прямі витрати</t>
  </si>
  <si>
    <t>Витрати на офіс</t>
  </si>
  <si>
    <t>ПІДСУМОК</t>
  </si>
  <si>
    <t>Детальний бюджет</t>
  </si>
  <si>
    <t>Назва організації</t>
  </si>
  <si>
    <t>Вартість одиниці</t>
  </si>
  <si>
    <t>Одиниця виміру</t>
  </si>
  <si>
    <t>з місяця/року</t>
  </si>
  <si>
    <t>Обсяг зайнятості (%)</t>
  </si>
  <si>
    <t>Кількість одиниць</t>
  </si>
  <si>
    <t>Загальна сума заявки</t>
  </si>
  <si>
    <t>ДОНОР</t>
  </si>
  <si>
    <t>Назва</t>
  </si>
  <si>
    <t>Місцевий персонал (UA)</t>
  </si>
  <si>
    <t>місяць</t>
  </si>
  <si>
    <t>Підсумок - Місцевий персонал</t>
  </si>
  <si>
    <t>Консультанти</t>
  </si>
  <si>
    <t xml:space="preserve">Підсумок - Консультанти </t>
  </si>
  <si>
    <t xml:space="preserve">Підсумок - Зарплати </t>
  </si>
  <si>
    <t xml:space="preserve">Відрядження, Тренінги та Зустрічі </t>
  </si>
  <si>
    <t>Підсумок - Відрядження, Тренінги та Зустрічі</t>
  </si>
  <si>
    <t>одиниця</t>
  </si>
  <si>
    <t>Підсумок - Інші прямі витрати</t>
  </si>
  <si>
    <t>Детальний бюджет на відрядження - транспорт та добові</t>
  </si>
  <si>
    <t>Назва проекту:</t>
  </si>
  <si>
    <t>Період виконання:</t>
  </si>
  <si>
    <t>Місто початку відрядження</t>
  </si>
  <si>
    <t>До міста</t>
  </si>
  <si>
    <t>Кінцеве місто</t>
  </si>
  <si>
    <t>Одиниця</t>
  </si>
  <si>
    <t>Кількість</t>
  </si>
  <si>
    <t>Сума</t>
  </si>
  <si>
    <t>Сума заявки</t>
  </si>
  <si>
    <t>Відрядження по країні</t>
  </si>
  <si>
    <t>Регіональні відрядження</t>
  </si>
  <si>
    <t>Добові</t>
  </si>
  <si>
    <t>Підсумок - відрядження по країні</t>
  </si>
  <si>
    <t>РВ</t>
  </si>
  <si>
    <t>день</t>
  </si>
  <si>
    <t>РАЗОМ - відрядження, транспорт та добові</t>
  </si>
  <si>
    <t>Детальний бюджет на тренінги, зустрічі*</t>
  </si>
  <si>
    <t xml:space="preserve">Тривалість заходу (дні) </t>
  </si>
  <si>
    <t>Кількість заходів</t>
  </si>
  <si>
    <t>Кількість учасників заходу</t>
  </si>
  <si>
    <t>Разом</t>
  </si>
  <si>
    <t>Аренда приміщення на один тренінг</t>
  </si>
  <si>
    <t>Транспорт (по країні)</t>
  </si>
  <si>
    <t>Проживання</t>
  </si>
  <si>
    <t>Харчування</t>
  </si>
  <si>
    <t>Гонорар перекладача</t>
  </si>
  <si>
    <t>Гонорари доповідачів</t>
  </si>
  <si>
    <t>Роздатки</t>
  </si>
  <si>
    <t>Тривалість заходу (дні)</t>
  </si>
  <si>
    <t>* Можете добавляти рядки для необхідних тренінгів та/або заходів</t>
  </si>
  <si>
    <t>Загальна інформація</t>
  </si>
  <si>
    <t>Відрядження</t>
  </si>
  <si>
    <t>Сюди входять витрати на капітальне обладнання та витратні матеріали.</t>
  </si>
  <si>
    <t>Інші Прямі Витрати</t>
  </si>
  <si>
    <t xml:space="preserve">Інші витрати, пов'язані з виконанням грантових заходів, котрі не включені в будь-яку іншу категорію витрат, зазначену вище. Наприклад, комунікації, офісні матеріали, тощо. </t>
  </si>
  <si>
    <t>до місяця/року</t>
  </si>
  <si>
    <t>Підсумок - тренінги та зустрічі</t>
  </si>
  <si>
    <t>Інші прямі витрати (напр, інформаційні матеріали, публікації, матеріали для розповсюдження; виберіть та/або додайте відповідне)</t>
  </si>
  <si>
    <t>Утримування офісу</t>
  </si>
  <si>
    <t>Підсумок - Утримування офісу</t>
  </si>
  <si>
    <t>Відрядження (місцеві)</t>
  </si>
  <si>
    <t>Матеріали заходу</t>
  </si>
  <si>
    <t>Підсумок - Тренінги та Зустрічі</t>
  </si>
  <si>
    <t>В бюджеті має бути чітко відображена вартість запропонованого проекту. Всі математичні розрахунки мають чітко відображатись в бюджетних таблицях. Таблиця також містить широкі категорії витрат і деякі з них можуть не стосуватись всіх організацій або вашого проекту. Заповнюйте тількі ті категоріх, які відносяться до запропонованого вами проекту. ПОЧНІТЬ заповняти з таблиці "Деталі-1", потім заповніть "Відрядження", та "Навчання".  Зведена таблиця сформується автоматично відповідно до значень, заповнених у всіх інших таблицях.</t>
  </si>
  <si>
    <t>До цього розділу відноситься вартість послуг проектного персоналу, який безпосередньо займається проектними заходами.</t>
  </si>
  <si>
    <t>До цього розділу відносяться витрати на оплату експертних послуг, наданих консультантами.</t>
  </si>
  <si>
    <t xml:space="preserve">До даного розділу входять витрати на відрядження та транспортні витрати персоналу або консультантів, котрі займаються операційним управлінням проектом та мають покриватись тільки ті витрати на відрядження, що безпосередньо пов'язані з виконанням запропонованого проекту. </t>
  </si>
  <si>
    <t>Тренінги, Зустрічі</t>
  </si>
  <si>
    <t>До цього розділу входять всі витрати, пов'язані з організацією та проведенням навчальних заходів, семінарів, включно з відрядженнями.</t>
  </si>
  <si>
    <t>Обладнання та Матеріали</t>
  </si>
  <si>
    <t>Підсумок - Обладнання та Матеріали</t>
  </si>
  <si>
    <t>Утримання Офісу</t>
  </si>
  <si>
    <t xml:space="preserve"> </t>
  </si>
  <si>
    <t>Поточні витрату для утримання та функціонування офісу проекту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</si>
</sst>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"/>
    <numFmt numFmtId="189" formatCode="0.0%"/>
    <numFmt numFmtId="190" formatCode="0.0"/>
    <numFmt numFmtId="191" formatCode="00"/>
    <numFmt numFmtId="192" formatCode="&quot;On&quot;;&quot;On&quot;;&quot;Off&quot;"/>
    <numFmt numFmtId="193" formatCode="0_);[Red]\(0\)"/>
    <numFmt numFmtId="194" formatCode="mmm\ \'yy"/>
    <numFmt numFmtId="195" formatCode="&quot;$&quot;#,##0;[Red]&quot;$&quot;#,##0"/>
    <numFmt numFmtId="196" formatCode="&quot;$&quot;#,##0.0_);[Red]\(&quot;$&quot;#,##0.0\)"/>
    <numFmt numFmtId="197" formatCode="#,##0.00;[Red]#,##0.00"/>
    <numFmt numFmtId="198" formatCode="&quot;$&quot;#,##0.00"/>
    <numFmt numFmtId="199" formatCode="&quot;$&quot;#,##0.00;[Red]&quot;$&quot;#,##0.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  <numFmt numFmtId="205" formatCode="#,##0.00\ &quot;₽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u val="doubleAccounting"/>
      <sz val="9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doubleAccounting"/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0"/>
      <name val="Arial"/>
      <family val="2"/>
    </font>
    <font>
      <b/>
      <u val="single"/>
      <sz val="9"/>
      <color indexed="12"/>
      <name val="Arial"/>
      <family val="2"/>
    </font>
    <font>
      <u val="single"/>
      <sz val="10"/>
      <name val="Arial"/>
      <family val="2"/>
    </font>
    <font>
      <sz val="10"/>
      <color indexed="22"/>
      <name val="Arial"/>
      <family val="2"/>
    </font>
    <font>
      <b/>
      <sz val="11"/>
      <color indexed="10"/>
      <name val="Arial"/>
      <family val="2"/>
    </font>
    <font>
      <sz val="9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22" borderId="0">
      <alignment/>
      <protection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3" borderId="0" applyNumberFormat="0" applyBorder="0" applyAlignment="0" applyProtection="0"/>
    <xf numFmtId="192" fontId="10" fillId="0" borderId="0">
      <alignment/>
      <protection/>
    </xf>
    <xf numFmtId="188" fontId="10" fillId="0" borderId="0">
      <alignment/>
      <protection/>
    </xf>
    <xf numFmtId="192" fontId="10" fillId="0" borderId="0">
      <alignment/>
      <protection/>
    </xf>
    <xf numFmtId="0" fontId="0" fillId="24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8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88" fontId="5" fillId="0" borderId="13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indent="2"/>
    </xf>
    <xf numFmtId="0" fontId="4" fillId="0" borderId="14" xfId="0" applyFont="1" applyBorder="1" applyAlignment="1">
      <alignment/>
    </xf>
    <xf numFmtId="9" fontId="5" fillId="0" borderId="12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6" fontId="5" fillId="0" borderId="0" xfId="0" applyNumberFormat="1" applyFont="1" applyBorder="1" applyAlignment="1">
      <alignment/>
    </xf>
    <xf numFmtId="188" fontId="5" fillId="0" borderId="17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188" fontId="5" fillId="0" borderId="18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191" fontId="5" fillId="0" borderId="0" xfId="0" applyNumberFormat="1" applyFont="1" applyAlignment="1">
      <alignment horizontal="center"/>
    </xf>
    <xf numFmtId="0" fontId="14" fillId="0" borderId="10" xfId="0" applyFont="1" applyFill="1" applyBorder="1" applyAlignment="1">
      <alignment vertical="center"/>
    </xf>
    <xf numFmtId="190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42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12" fillId="20" borderId="0" xfId="0" applyFont="1" applyFill="1" applyAlignment="1">
      <alignment/>
    </xf>
    <xf numFmtId="0" fontId="8" fillId="0" borderId="0" xfId="0" applyFont="1" applyAlignment="1">
      <alignment/>
    </xf>
    <xf numFmtId="0" fontId="5" fillId="20" borderId="0" xfId="0" applyFont="1" applyFill="1" applyAlignment="1">
      <alignment/>
    </xf>
    <xf numFmtId="0" fontId="4" fillId="23" borderId="14" xfId="0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0" xfId="0" applyFont="1" applyBorder="1" applyAlignment="1">
      <alignment/>
    </xf>
    <xf numFmtId="6" fontId="4" fillId="0" borderId="20" xfId="0" applyNumberFormat="1" applyFont="1" applyBorder="1" applyAlignment="1">
      <alignment/>
    </xf>
    <xf numFmtId="188" fontId="4" fillId="0" borderId="21" xfId="0" applyNumberFormat="1" applyFont="1" applyBorder="1" applyAlignment="1">
      <alignment/>
    </xf>
    <xf numFmtId="0" fontId="14" fillId="0" borderId="22" xfId="0" applyFont="1" applyBorder="1" applyAlignment="1">
      <alignment/>
    </xf>
    <xf numFmtId="6" fontId="5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4" fillId="23" borderId="14" xfId="0" applyFont="1" applyFill="1" applyBorder="1" applyAlignment="1">
      <alignment/>
    </xf>
    <xf numFmtId="188" fontId="4" fillId="23" borderId="25" xfId="0" applyNumberFormat="1" applyFont="1" applyFill="1" applyBorder="1" applyAlignment="1">
      <alignment/>
    </xf>
    <xf numFmtId="0" fontId="18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8" fillId="20" borderId="0" xfId="0" applyFont="1" applyFill="1" applyBorder="1" applyAlignment="1">
      <alignment horizontal="left"/>
    </xf>
    <xf numFmtId="0" fontId="17" fillId="20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left" vertical="center"/>
    </xf>
    <xf numFmtId="0" fontId="19" fillId="20" borderId="0" xfId="0" applyFont="1" applyFill="1" applyBorder="1" applyAlignment="1">
      <alignment horizontal="left" vertical="center"/>
    </xf>
    <xf numFmtId="0" fontId="18" fillId="20" borderId="0" xfId="0" applyFont="1" applyFill="1" applyBorder="1" applyAlignment="1">
      <alignment horizontal="left" vertical="center"/>
    </xf>
    <xf numFmtId="0" fontId="2" fillId="2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20" borderId="0" xfId="0" applyNumberFormat="1" applyFont="1" applyFill="1" applyBorder="1" applyAlignment="1">
      <alignment horizontal="left" vertical="center"/>
    </xf>
    <xf numFmtId="189" fontId="21" fillId="0" borderId="0" xfId="68" applyNumberFormat="1" applyFont="1" applyFill="1" applyBorder="1" applyAlignment="1">
      <alignment horizontal="center"/>
    </xf>
    <xf numFmtId="189" fontId="21" fillId="0" borderId="0" xfId="68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16" fillId="20" borderId="0" xfId="0" applyFont="1" applyFill="1" applyAlignment="1">
      <alignment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20" borderId="0" xfId="0" applyFont="1" applyFill="1" applyAlignment="1">
      <alignment/>
    </xf>
    <xf numFmtId="0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9" fontId="5" fillId="0" borderId="24" xfId="0" applyNumberFormat="1" applyFont="1" applyBorder="1" applyAlignment="1">
      <alignment/>
    </xf>
    <xf numFmtId="0" fontId="0" fillId="20" borderId="0" xfId="0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20" fillId="20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19" fillId="20" borderId="0" xfId="0" applyNumberFormat="1" applyFont="1" applyFill="1" applyBorder="1" applyAlignment="1">
      <alignment horizontal="left" vertical="center"/>
    </xf>
    <xf numFmtId="6" fontId="4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9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8" fontId="2" fillId="0" borderId="0" xfId="0" applyNumberFormat="1" applyFont="1" applyFill="1" applyBorder="1" applyAlignment="1">
      <alignment horizontal="center"/>
    </xf>
    <xf numFmtId="0" fontId="4" fillId="23" borderId="0" xfId="0" applyFont="1" applyFill="1" applyAlignment="1">
      <alignment/>
    </xf>
    <xf numFmtId="6" fontId="4" fillId="23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0" fontId="26" fillId="0" borderId="0" xfId="0" applyFont="1" applyFill="1" applyAlignment="1">
      <alignment horizontal="center"/>
    </xf>
    <xf numFmtId="0" fontId="7" fillId="0" borderId="0" xfId="0" applyFont="1" applyAlignment="1" quotePrefix="1">
      <alignment horizont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6" fontId="5" fillId="0" borderId="13" xfId="0" applyNumberFormat="1" applyFont="1" applyBorder="1" applyAlignment="1">
      <alignment/>
    </xf>
    <xf numFmtId="6" fontId="4" fillId="0" borderId="26" xfId="0" applyNumberFormat="1" applyFont="1" applyBorder="1" applyAlignment="1">
      <alignment/>
    </xf>
    <xf numFmtId="0" fontId="5" fillId="0" borderId="23" xfId="0" applyFont="1" applyFill="1" applyBorder="1" applyAlignment="1">
      <alignment vertical="center"/>
    </xf>
    <xf numFmtId="6" fontId="5" fillId="0" borderId="13" xfId="0" applyNumberFormat="1" applyFont="1" applyFill="1" applyBorder="1" applyAlignment="1">
      <alignment/>
    </xf>
    <xf numFmtId="0" fontId="4" fillId="23" borderId="23" xfId="0" applyFont="1" applyFill="1" applyBorder="1" applyAlignment="1">
      <alignment horizontal="right" vertical="center"/>
    </xf>
    <xf numFmtId="6" fontId="4" fillId="23" borderId="13" xfId="0" applyNumberFormat="1" applyFont="1" applyFill="1" applyBorder="1" applyAlignment="1">
      <alignment/>
    </xf>
    <xf numFmtId="6" fontId="4" fillId="23" borderId="26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right" vertical="center"/>
    </xf>
    <xf numFmtId="6" fontId="4" fillId="0" borderId="13" xfId="0" applyNumberFormat="1" applyFont="1" applyFill="1" applyBorder="1" applyAlignment="1">
      <alignment/>
    </xf>
    <xf numFmtId="6" fontId="4" fillId="0" borderId="26" xfId="0" applyNumberFormat="1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6" fontId="15" fillId="0" borderId="13" xfId="0" applyNumberFormat="1" applyFont="1" applyFill="1" applyBorder="1" applyAlignment="1">
      <alignment/>
    </xf>
    <xf numFmtId="6" fontId="23" fillId="0" borderId="26" xfId="0" applyNumberFormat="1" applyFont="1" applyFill="1" applyBorder="1" applyAlignment="1">
      <alignment/>
    </xf>
    <xf numFmtId="6" fontId="4" fillId="23" borderId="27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23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/>
    </xf>
    <xf numFmtId="0" fontId="4" fillId="20" borderId="0" xfId="0" applyFont="1" applyFill="1" applyAlignment="1">
      <alignment/>
    </xf>
    <xf numFmtId="0" fontId="4" fillId="20" borderId="22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4" fillId="20" borderId="28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/>
    </xf>
    <xf numFmtId="0" fontId="5" fillId="20" borderId="19" xfId="0" applyFont="1" applyFill="1" applyBorder="1" applyAlignment="1">
      <alignment/>
    </xf>
    <xf numFmtId="0" fontId="18" fillId="20" borderId="19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/>
    </xf>
    <xf numFmtId="0" fontId="5" fillId="20" borderId="17" xfId="0" applyFont="1" applyFill="1" applyBorder="1" applyAlignment="1">
      <alignment/>
    </xf>
    <xf numFmtId="0" fontId="18" fillId="20" borderId="10" xfId="0" applyNumberFormat="1" applyFont="1" applyFill="1" applyBorder="1" applyAlignment="1">
      <alignment horizontal="left"/>
    </xf>
    <xf numFmtId="0" fontId="18" fillId="20" borderId="17" xfId="0" applyNumberFormat="1" applyFont="1" applyFill="1" applyBorder="1" applyAlignment="1">
      <alignment horizontal="left"/>
    </xf>
    <xf numFmtId="0" fontId="18" fillId="20" borderId="17" xfId="0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4" fillId="20" borderId="19" xfId="0" applyFont="1" applyFill="1" applyBorder="1" applyAlignment="1">
      <alignment/>
    </xf>
    <xf numFmtId="0" fontId="4" fillId="20" borderId="17" xfId="0" applyFont="1" applyFill="1" applyBorder="1" applyAlignment="1">
      <alignment/>
    </xf>
    <xf numFmtId="188" fontId="5" fillId="0" borderId="23" xfId="0" applyNumberFormat="1" applyFont="1" applyBorder="1" applyAlignment="1">
      <alignment/>
    </xf>
    <xf numFmtId="6" fontId="4" fillId="0" borderId="18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88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88" fontId="5" fillId="0" borderId="29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0" fontId="5" fillId="0" borderId="28" xfId="0" applyFont="1" applyBorder="1" applyAlignment="1">
      <alignment/>
    </xf>
    <xf numFmtId="188" fontId="5" fillId="0" borderId="19" xfId="0" applyNumberFormat="1" applyFont="1" applyBorder="1" applyAlignment="1">
      <alignment/>
    </xf>
    <xf numFmtId="188" fontId="4" fillId="0" borderId="28" xfId="0" applyNumberFormat="1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188" fontId="5" fillId="0" borderId="13" xfId="0" applyNumberFormat="1" applyFont="1" applyBorder="1" applyAlignment="1">
      <alignment horizontal="center"/>
    </xf>
    <xf numFmtId="0" fontId="4" fillId="23" borderId="31" xfId="0" applyFont="1" applyFill="1" applyBorder="1" applyAlignment="1">
      <alignment/>
    </xf>
    <xf numFmtId="0" fontId="4" fillId="23" borderId="21" xfId="0" applyFont="1" applyFill="1" applyBorder="1" applyAlignment="1">
      <alignment/>
    </xf>
    <xf numFmtId="6" fontId="4" fillId="23" borderId="32" xfId="0" applyNumberFormat="1" applyFont="1" applyFill="1" applyBorder="1" applyAlignment="1">
      <alignment/>
    </xf>
    <xf numFmtId="1" fontId="4" fillId="23" borderId="25" xfId="0" applyNumberFormat="1" applyFont="1" applyFill="1" applyBorder="1" applyAlignment="1">
      <alignment/>
    </xf>
    <xf numFmtId="188" fontId="4" fillId="23" borderId="30" xfId="0" applyNumberFormat="1" applyFont="1" applyFill="1" applyBorder="1" applyAlignment="1">
      <alignment/>
    </xf>
    <xf numFmtId="188" fontId="4" fillId="23" borderId="31" xfId="0" applyNumberFormat="1" applyFont="1" applyFill="1" applyBorder="1" applyAlignment="1">
      <alignment/>
    </xf>
    <xf numFmtId="188" fontId="5" fillId="23" borderId="2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9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23" borderId="1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8" fontId="5" fillId="0" borderId="0" xfId="0" applyNumberFormat="1" applyFont="1" applyFill="1" applyAlignment="1">
      <alignment/>
    </xf>
    <xf numFmtId="0" fontId="21" fillId="2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188" fontId="5" fillId="0" borderId="19" xfId="0" applyNumberFormat="1" applyFont="1" applyFill="1" applyBorder="1" applyAlignment="1">
      <alignment/>
    </xf>
    <xf numFmtId="188" fontId="5" fillId="0" borderId="33" xfId="0" applyNumberFormat="1" applyFont="1" applyFill="1" applyBorder="1" applyAlignment="1">
      <alignment/>
    </xf>
    <xf numFmtId="188" fontId="4" fillId="0" borderId="19" xfId="0" applyNumberFormat="1" applyFont="1" applyFill="1" applyBorder="1" applyAlignment="1">
      <alignment/>
    </xf>
    <xf numFmtId="188" fontId="5" fillId="20" borderId="34" xfId="0" applyNumberFormat="1" applyFont="1" applyFill="1" applyBorder="1" applyAlignment="1">
      <alignment/>
    </xf>
    <xf numFmtId="188" fontId="4" fillId="20" borderId="17" xfId="0" applyNumberFormat="1" applyFont="1" applyFill="1" applyBorder="1" applyAlignment="1">
      <alignment/>
    </xf>
    <xf numFmtId="188" fontId="5" fillId="20" borderId="17" xfId="0" applyNumberFormat="1" applyFont="1" applyFill="1" applyBorder="1" applyAlignment="1">
      <alignment/>
    </xf>
    <xf numFmtId="188" fontId="5" fillId="20" borderId="18" xfId="0" applyNumberFormat="1" applyFont="1" applyFill="1" applyBorder="1" applyAlignment="1">
      <alignment/>
    </xf>
    <xf numFmtId="188" fontId="5" fillId="20" borderId="23" xfId="0" applyNumberFormat="1" applyFont="1" applyFill="1" applyBorder="1" applyAlignment="1">
      <alignment/>
    </xf>
    <xf numFmtId="188" fontId="4" fillId="20" borderId="23" xfId="0" applyNumberFormat="1" applyFont="1" applyFill="1" applyBorder="1" applyAlignment="1">
      <alignment/>
    </xf>
    <xf numFmtId="49" fontId="4" fillId="23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0" fillId="20" borderId="0" xfId="0" applyFont="1" applyFill="1" applyBorder="1" applyAlignment="1">
      <alignment horizontal="center" vertical="center" wrapText="1"/>
    </xf>
    <xf numFmtId="194" fontId="7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194" fontId="5" fillId="0" borderId="13" xfId="0" applyNumberFormat="1" applyFont="1" applyBorder="1" applyAlignment="1">
      <alignment horizontal="center" vertical="center" wrapText="1"/>
    </xf>
    <xf numFmtId="194" fontId="5" fillId="0" borderId="3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/>
    </xf>
    <xf numFmtId="0" fontId="17" fillId="20" borderId="31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38" xfId="0" applyFont="1" applyBorder="1" applyAlignment="1">
      <alignment horizontal="center" vertical="center" wrapText="1"/>
    </xf>
    <xf numFmtId="194" fontId="5" fillId="0" borderId="12" xfId="0" applyNumberFormat="1" applyFont="1" applyBorder="1" applyAlignment="1">
      <alignment horizontal="center" vertical="center" wrapText="1"/>
    </xf>
    <xf numFmtId="194" fontId="5" fillId="0" borderId="39" xfId="0" applyNumberFormat="1" applyFont="1" applyBorder="1" applyAlignment="1">
      <alignment horizontal="center" vertical="center" wrapText="1"/>
    </xf>
    <xf numFmtId="6" fontId="5" fillId="0" borderId="12" xfId="0" applyNumberFormat="1" applyFont="1" applyFill="1" applyBorder="1" applyAlignment="1">
      <alignment/>
    </xf>
    <xf numFmtId="6" fontId="4" fillId="23" borderId="12" xfId="0" applyNumberFormat="1" applyFont="1" applyFill="1" applyBorder="1" applyAlignment="1">
      <alignment/>
    </xf>
    <xf numFmtId="6" fontId="4" fillId="0" borderId="12" xfId="0" applyNumberFormat="1" applyFont="1" applyFill="1" applyBorder="1" applyAlignment="1">
      <alignment/>
    </xf>
    <xf numFmtId="6" fontId="15" fillId="0" borderId="12" xfId="0" applyNumberFormat="1" applyFont="1" applyFill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194" fontId="5" fillId="0" borderId="24" xfId="0" applyNumberFormat="1" applyFont="1" applyBorder="1" applyAlignment="1">
      <alignment horizontal="center" vertical="center" wrapText="1"/>
    </xf>
    <xf numFmtId="194" fontId="5" fillId="0" borderId="40" xfId="0" applyNumberFormat="1" applyFont="1" applyBorder="1" applyAlignment="1">
      <alignment horizontal="center" vertical="center" wrapText="1"/>
    </xf>
    <xf numFmtId="6" fontId="5" fillId="0" borderId="24" xfId="0" applyNumberFormat="1" applyFont="1" applyBorder="1" applyAlignment="1">
      <alignment/>
    </xf>
    <xf numFmtId="6" fontId="5" fillId="0" borderId="24" xfId="0" applyNumberFormat="1" applyFont="1" applyFill="1" applyBorder="1" applyAlignment="1">
      <alignment/>
    </xf>
    <xf numFmtId="6" fontId="4" fillId="23" borderId="24" xfId="0" applyNumberFormat="1" applyFont="1" applyFill="1" applyBorder="1" applyAlignment="1">
      <alignment/>
    </xf>
    <xf numFmtId="6" fontId="4" fillId="0" borderId="24" xfId="0" applyNumberFormat="1" applyFont="1" applyFill="1" applyBorder="1" applyAlignment="1">
      <alignment/>
    </xf>
    <xf numFmtId="6" fontId="15" fillId="0" borderId="24" xfId="0" applyNumberFormat="1" applyFont="1" applyFill="1" applyBorder="1" applyAlignment="1">
      <alignment/>
    </xf>
    <xf numFmtId="0" fontId="5" fillId="20" borderId="0" xfId="0" applyFont="1" applyFill="1" applyAlignment="1">
      <alignment horizontal="center"/>
    </xf>
    <xf numFmtId="0" fontId="13" fillId="20" borderId="0" xfId="0" applyFont="1" applyFill="1" applyAlignment="1">
      <alignment horizontal="center"/>
    </xf>
    <xf numFmtId="0" fontId="13" fillId="20" borderId="0" xfId="0" applyFont="1" applyFill="1" applyBorder="1" applyAlignment="1">
      <alignment horizontal="center"/>
    </xf>
    <xf numFmtId="0" fontId="14" fillId="20" borderId="15" xfId="0" applyFont="1" applyFill="1" applyBorder="1" applyAlignment="1">
      <alignment horizontal="center"/>
    </xf>
    <xf numFmtId="0" fontId="14" fillId="20" borderId="20" xfId="0" applyFont="1" applyFill="1" applyBorder="1" applyAlignment="1">
      <alignment horizontal="center"/>
    </xf>
    <xf numFmtId="0" fontId="13" fillId="20" borderId="15" xfId="0" applyFont="1" applyFill="1" applyBorder="1" applyAlignment="1">
      <alignment horizontal="center"/>
    </xf>
    <xf numFmtId="0" fontId="4" fillId="2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/>
    </xf>
    <xf numFmtId="188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8" fontId="5" fillId="0" borderId="39" xfId="0" applyNumberFormat="1" applyFont="1" applyBorder="1" applyAlignment="1">
      <alignment/>
    </xf>
    <xf numFmtId="9" fontId="4" fillId="0" borderId="24" xfId="0" applyNumberFormat="1" applyFont="1" applyBorder="1" applyAlignment="1">
      <alignment horizontal="center"/>
    </xf>
    <xf numFmtId="188" fontId="4" fillId="0" borderId="12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9" fontId="4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94" fontId="7" fillId="0" borderId="24" xfId="0" applyNumberFormat="1" applyFont="1" applyBorder="1" applyAlignment="1">
      <alignment horizontal="right" vertical="center" wrapText="1"/>
    </xf>
    <xf numFmtId="194" fontId="7" fillId="0" borderId="12" xfId="0" applyNumberFormat="1" applyFont="1" applyBorder="1" applyAlignment="1">
      <alignment horizontal="left" vertical="center" wrapText="1"/>
    </xf>
    <xf numFmtId="0" fontId="17" fillId="20" borderId="0" xfId="0" applyFont="1" applyFill="1" applyAlignment="1">
      <alignment horizontal="center"/>
    </xf>
    <xf numFmtId="44" fontId="5" fillId="0" borderId="0" xfId="47" applyFont="1" applyAlignment="1">
      <alignment/>
    </xf>
    <xf numFmtId="44" fontId="5" fillId="0" borderId="0" xfId="47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0" xfId="47" applyFont="1" applyFill="1" applyBorder="1" applyAlignment="1">
      <alignment/>
    </xf>
    <xf numFmtId="0" fontId="5" fillId="0" borderId="24" xfId="0" applyFont="1" applyFill="1" applyBorder="1" applyAlignment="1">
      <alignment/>
    </xf>
    <xf numFmtId="188" fontId="5" fillId="0" borderId="12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14" fontId="3" fillId="0" borderId="0" xfId="0" applyNumberFormat="1" applyFont="1" applyBorder="1" applyAlignment="1">
      <alignment horizontal="left"/>
    </xf>
    <xf numFmtId="0" fontId="5" fillId="0" borderId="24" xfId="0" applyNumberFormat="1" applyFont="1" applyFill="1" applyBorder="1" applyAlignment="1">
      <alignment/>
    </xf>
    <xf numFmtId="9" fontId="5" fillId="0" borderId="2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188" fontId="5" fillId="0" borderId="23" xfId="0" applyNumberFormat="1" applyFont="1" applyFill="1" applyBorder="1" applyAlignment="1">
      <alignment/>
    </xf>
    <xf numFmtId="188" fontId="5" fillId="0" borderId="1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indent="2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 quotePrefix="1">
      <alignment horizontal="center"/>
    </xf>
    <xf numFmtId="0" fontId="8" fillId="0" borderId="0" xfId="0" applyFont="1" applyFill="1" applyBorder="1" applyAlignment="1">
      <alignment/>
    </xf>
    <xf numFmtId="0" fontId="8" fillId="2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14" fontId="8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/>
    </xf>
    <xf numFmtId="38" fontId="5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indent="2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3" fillId="25" borderId="42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96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20" borderId="0" xfId="0" applyFont="1" applyFill="1" applyBorder="1" applyAlignment="1">
      <alignment horizontal="center"/>
    </xf>
    <xf numFmtId="6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4" fillId="26" borderId="32" xfId="0" applyFont="1" applyFill="1" applyBorder="1" applyAlignment="1">
      <alignment horizontal="right" vertical="center"/>
    </xf>
    <xf numFmtId="6" fontId="4" fillId="26" borderId="30" xfId="0" applyNumberFormat="1" applyFont="1" applyFill="1" applyBorder="1" applyAlignment="1">
      <alignment/>
    </xf>
    <xf numFmtId="6" fontId="4" fillId="26" borderId="41" xfId="0" applyNumberFormat="1" applyFont="1" applyFill="1" applyBorder="1" applyAlignment="1">
      <alignment/>
    </xf>
    <xf numFmtId="6" fontId="4" fillId="26" borderId="25" xfId="0" applyNumberFormat="1" applyFont="1" applyFill="1" applyBorder="1" applyAlignment="1">
      <alignment/>
    </xf>
    <xf numFmtId="6" fontId="4" fillId="26" borderId="27" xfId="0" applyNumberFormat="1" applyFont="1" applyFill="1" applyBorder="1" applyAlignment="1">
      <alignment/>
    </xf>
    <xf numFmtId="6" fontId="4" fillId="26" borderId="25" xfId="0" applyNumberFormat="1" applyFont="1" applyFill="1" applyBorder="1" applyAlignment="1">
      <alignment/>
    </xf>
    <xf numFmtId="0" fontId="5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42" xfId="0" applyFont="1" applyFill="1" applyBorder="1" applyAlignment="1">
      <alignment/>
    </xf>
    <xf numFmtId="188" fontId="5" fillId="0" borderId="42" xfId="0" applyNumberFormat="1" applyFont="1" applyBorder="1" applyAlignment="1">
      <alignment/>
    </xf>
    <xf numFmtId="6" fontId="5" fillId="0" borderId="42" xfId="0" applyNumberFormat="1" applyFont="1" applyBorder="1" applyAlignment="1">
      <alignment/>
    </xf>
    <xf numFmtId="6" fontId="4" fillId="0" borderId="42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2" xfId="0" applyFont="1" applyBorder="1" applyAlignment="1">
      <alignment vertical="center"/>
    </xf>
    <xf numFmtId="0" fontId="20" fillId="20" borderId="42" xfId="0" applyFont="1" applyFill="1" applyBorder="1" applyAlignment="1">
      <alignment horizontal="left" vertical="center"/>
    </xf>
    <xf numFmtId="0" fontId="20" fillId="20" borderId="42" xfId="0" applyFont="1" applyFill="1" applyBorder="1" applyAlignment="1">
      <alignment horizontal="center" vertical="center"/>
    </xf>
    <xf numFmtId="0" fontId="2" fillId="0" borderId="42" xfId="0" applyFont="1" applyBorder="1" applyAlignment="1">
      <alignment/>
    </xf>
    <xf numFmtId="188" fontId="5" fillId="20" borderId="42" xfId="0" applyNumberFormat="1" applyFont="1" applyFill="1" applyBorder="1" applyAlignment="1">
      <alignment/>
    </xf>
    <xf numFmtId="0" fontId="5" fillId="20" borderId="42" xfId="0" applyFont="1" applyFill="1" applyBorder="1" applyAlignment="1">
      <alignment/>
    </xf>
    <xf numFmtId="0" fontId="5" fillId="25" borderId="42" xfId="0" applyFont="1" applyFill="1" applyBorder="1" applyAlignment="1">
      <alignment/>
    </xf>
    <xf numFmtId="0" fontId="5" fillId="0" borderId="42" xfId="0" applyFont="1" applyBorder="1" applyAlignment="1">
      <alignment vertical="center"/>
    </xf>
    <xf numFmtId="0" fontId="18" fillId="20" borderId="42" xfId="0" applyFont="1" applyFill="1" applyBorder="1" applyAlignment="1">
      <alignment horizontal="left" vertical="center"/>
    </xf>
    <xf numFmtId="0" fontId="18" fillId="20" borderId="42" xfId="0" applyFont="1" applyFill="1" applyBorder="1" applyAlignment="1">
      <alignment horizontal="center" vertical="center"/>
    </xf>
    <xf numFmtId="188" fontId="5" fillId="0" borderId="42" xfId="0" applyNumberFormat="1" applyFont="1" applyBorder="1" applyAlignment="1">
      <alignment horizontal="center"/>
    </xf>
    <xf numFmtId="188" fontId="5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19" fillId="20" borderId="42" xfId="0" applyFont="1" applyFill="1" applyBorder="1" applyAlignment="1">
      <alignment horizontal="left" vertical="center"/>
    </xf>
    <xf numFmtId="0" fontId="19" fillId="2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indent="2"/>
    </xf>
    <xf numFmtId="0" fontId="18" fillId="20" borderId="42" xfId="0" applyNumberFormat="1" applyFont="1" applyFill="1" applyBorder="1" applyAlignment="1">
      <alignment horizontal="left" vertical="center"/>
    </xf>
    <xf numFmtId="0" fontId="5" fillId="0" borderId="42" xfId="0" applyNumberFormat="1" applyFont="1" applyBorder="1" applyAlignment="1">
      <alignment/>
    </xf>
    <xf numFmtId="9" fontId="5" fillId="0" borderId="42" xfId="0" applyNumberFormat="1" applyFont="1" applyFill="1" applyBorder="1" applyAlignment="1">
      <alignment horizontal="center"/>
    </xf>
    <xf numFmtId="37" fontId="5" fillId="0" borderId="42" xfId="0" applyNumberFormat="1" applyFont="1" applyBorder="1" applyAlignment="1">
      <alignment horizontal="center"/>
    </xf>
    <xf numFmtId="9" fontId="5" fillId="0" borderId="42" xfId="0" applyNumberFormat="1" applyFont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9" fontId="5" fillId="0" borderId="42" xfId="0" applyNumberFormat="1" applyFont="1" applyBorder="1" applyAlignment="1">
      <alignment/>
    </xf>
    <xf numFmtId="188" fontId="4" fillId="0" borderId="42" xfId="0" applyNumberFormat="1" applyFont="1" applyBorder="1" applyAlignment="1">
      <alignment horizontal="center"/>
    </xf>
    <xf numFmtId="188" fontId="4" fillId="0" borderId="42" xfId="0" applyNumberFormat="1" applyFont="1" applyBorder="1" applyAlignment="1">
      <alignment/>
    </xf>
    <xf numFmtId="0" fontId="18" fillId="20" borderId="42" xfId="0" applyFont="1" applyFill="1" applyBorder="1" applyAlignment="1">
      <alignment horizontal="left"/>
    </xf>
    <xf numFmtId="0" fontId="18" fillId="20" borderId="42" xfId="0" applyFont="1" applyFill="1" applyBorder="1" applyAlignment="1">
      <alignment horizontal="center"/>
    </xf>
    <xf numFmtId="0" fontId="18" fillId="20" borderId="42" xfId="0" applyNumberFormat="1" applyFont="1" applyFill="1" applyBorder="1" applyAlignment="1">
      <alignment horizontal="left"/>
    </xf>
    <xf numFmtId="0" fontId="5" fillId="0" borderId="42" xfId="0" applyFont="1" applyFill="1" applyBorder="1" applyAlignment="1">
      <alignment horizontal="left" indent="2"/>
    </xf>
    <xf numFmtId="0" fontId="4" fillId="0" borderId="42" xfId="0" applyFont="1" applyFill="1" applyBorder="1" applyAlignment="1">
      <alignment/>
    </xf>
    <xf numFmtId="0" fontId="19" fillId="20" borderId="42" xfId="0" applyFont="1" applyFill="1" applyBorder="1" applyAlignment="1">
      <alignment horizontal="left"/>
    </xf>
    <xf numFmtId="0" fontId="19" fillId="20" borderId="42" xfId="0" applyFont="1" applyFill="1" applyBorder="1" applyAlignment="1">
      <alignment horizontal="center"/>
    </xf>
    <xf numFmtId="0" fontId="4" fillId="23" borderId="42" xfId="0" applyFont="1" applyFill="1" applyBorder="1" applyAlignment="1">
      <alignment/>
    </xf>
    <xf numFmtId="188" fontId="4" fillId="23" borderId="42" xfId="0" applyNumberFormat="1" applyFont="1" applyFill="1" applyBorder="1" applyAlignment="1">
      <alignment horizontal="center"/>
    </xf>
    <xf numFmtId="188" fontId="4" fillId="23" borderId="42" xfId="0" applyNumberFormat="1" applyFont="1" applyFill="1" applyBorder="1" applyAlignment="1">
      <alignment/>
    </xf>
    <xf numFmtId="198" fontId="4" fillId="0" borderId="42" xfId="0" applyNumberFormat="1" applyFont="1" applyBorder="1" applyAlignment="1">
      <alignment/>
    </xf>
    <xf numFmtId="198" fontId="5" fillId="0" borderId="35" xfId="0" applyNumberFormat="1" applyFont="1" applyBorder="1" applyAlignment="1">
      <alignment/>
    </xf>
    <xf numFmtId="198" fontId="5" fillId="0" borderId="42" xfId="0" applyNumberFormat="1" applyFont="1" applyBorder="1" applyAlignment="1">
      <alignment/>
    </xf>
    <xf numFmtId="198" fontId="5" fillId="0" borderId="42" xfId="0" applyNumberFormat="1" applyFont="1" applyFill="1" applyBorder="1" applyAlignment="1">
      <alignment/>
    </xf>
    <xf numFmtId="0" fontId="4" fillId="23" borderId="24" xfId="0" applyFont="1" applyFill="1" applyBorder="1" applyAlignment="1">
      <alignment/>
    </xf>
    <xf numFmtId="188" fontId="4" fillId="23" borderId="24" xfId="0" applyNumberFormat="1" applyFont="1" applyFill="1" applyBorder="1" applyAlignment="1">
      <alignment/>
    </xf>
    <xf numFmtId="188" fontId="4" fillId="23" borderId="0" xfId="0" applyNumberFormat="1" applyFont="1" applyFill="1" applyBorder="1" applyAlignment="1">
      <alignment/>
    </xf>
    <xf numFmtId="188" fontId="4" fillId="23" borderId="12" xfId="0" applyNumberFormat="1" applyFont="1" applyFill="1" applyBorder="1" applyAlignment="1">
      <alignment/>
    </xf>
    <xf numFmtId="188" fontId="4" fillId="23" borderId="19" xfId="0" applyNumberFormat="1" applyFont="1" applyFill="1" applyBorder="1" applyAlignment="1">
      <alignment/>
    </xf>
    <xf numFmtId="198" fontId="4" fillId="0" borderId="43" xfId="0" applyNumberFormat="1" applyFont="1" applyBorder="1" applyAlignment="1">
      <alignment/>
    </xf>
    <xf numFmtId="0" fontId="6" fillId="0" borderId="42" xfId="0" applyFont="1" applyFill="1" applyBorder="1" applyAlignment="1">
      <alignment vertical="center"/>
    </xf>
    <xf numFmtId="0" fontId="9" fillId="20" borderId="42" xfId="0" applyFont="1" applyFill="1" applyBorder="1" applyAlignment="1">
      <alignment/>
    </xf>
    <xf numFmtId="1" fontId="5" fillId="0" borderId="42" xfId="0" applyNumberFormat="1" applyFont="1" applyBorder="1" applyAlignment="1">
      <alignment/>
    </xf>
    <xf numFmtId="6" fontId="5" fillId="0" borderId="42" xfId="0" applyNumberFormat="1" applyFont="1" applyFill="1" applyBorder="1" applyAlignment="1">
      <alignment horizontal="left" vertical="center" indent="2"/>
    </xf>
    <xf numFmtId="0" fontId="5" fillId="0" borderId="42" xfId="0" applyFont="1" applyBorder="1" applyAlignment="1">
      <alignment horizontal="right"/>
    </xf>
    <xf numFmtId="193" fontId="5" fillId="0" borderId="42" xfId="0" applyNumberFormat="1" applyFont="1" applyBorder="1" applyAlignment="1">
      <alignment/>
    </xf>
    <xf numFmtId="6" fontId="5" fillId="23" borderId="42" xfId="0" applyNumberFormat="1" applyFont="1" applyFill="1" applyBorder="1" applyAlignment="1">
      <alignment/>
    </xf>
    <xf numFmtId="0" fontId="5" fillId="23" borderId="42" xfId="0" applyFont="1" applyFill="1" applyBorder="1" applyAlignment="1">
      <alignment/>
    </xf>
    <xf numFmtId="199" fontId="5" fillId="0" borderId="0" xfId="0" applyNumberFormat="1" applyFont="1" applyAlignment="1">
      <alignment/>
    </xf>
    <xf numFmtId="199" fontId="5" fillId="0" borderId="42" xfId="0" applyNumberFormat="1" applyFont="1" applyBorder="1" applyAlignment="1">
      <alignment/>
    </xf>
    <xf numFmtId="0" fontId="24" fillId="20" borderId="42" xfId="0" applyFont="1" applyFill="1" applyBorder="1" applyAlignment="1">
      <alignment horizontal="left"/>
    </xf>
    <xf numFmtId="0" fontId="26" fillId="20" borderId="42" xfId="0" applyFont="1" applyFill="1" applyBorder="1" applyAlignment="1">
      <alignment horizontal="center"/>
    </xf>
    <xf numFmtId="0" fontId="26" fillId="20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18" fillId="0" borderId="42" xfId="0" applyFont="1" applyFill="1" applyBorder="1" applyAlignment="1">
      <alignment horizontal="left" vertical="center" indent="2"/>
    </xf>
    <xf numFmtId="0" fontId="9" fillId="20" borderId="42" xfId="0" applyFont="1" applyFill="1" applyBorder="1" applyAlignment="1">
      <alignment horizontal="center" vertical="center"/>
    </xf>
    <xf numFmtId="3" fontId="18" fillId="20" borderId="42" xfId="0" applyNumberFormat="1" applyFont="1" applyFill="1" applyBorder="1" applyAlignment="1">
      <alignment horizontal="left" vertical="center"/>
    </xf>
    <xf numFmtId="188" fontId="4" fillId="0" borderId="21" xfId="0" applyNumberFormat="1" applyFont="1" applyBorder="1" applyAlignment="1">
      <alignment/>
    </xf>
    <xf numFmtId="188" fontId="5" fillId="20" borderId="0" xfId="0" applyNumberFormat="1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0" borderId="42" xfId="0" applyFont="1" applyFill="1" applyBorder="1" applyAlignment="1">
      <alignment horizontal="right"/>
    </xf>
    <xf numFmtId="6" fontId="4" fillId="23" borderId="42" xfId="0" applyNumberFormat="1" applyFont="1" applyFill="1" applyBorder="1" applyAlignment="1">
      <alignment/>
    </xf>
    <xf numFmtId="199" fontId="4" fillId="0" borderId="42" xfId="0" applyNumberFormat="1" applyFont="1" applyBorder="1" applyAlignment="1">
      <alignment/>
    </xf>
    <xf numFmtId="199" fontId="5" fillId="0" borderId="42" xfId="0" applyNumberFormat="1" applyFont="1" applyBorder="1" applyAlignment="1">
      <alignment horizontal="right"/>
    </xf>
    <xf numFmtId="199" fontId="5" fillId="0" borderId="42" xfId="42" applyNumberFormat="1" applyFont="1" applyBorder="1" applyAlignment="1">
      <alignment/>
    </xf>
    <xf numFmtId="199" fontId="5" fillId="0" borderId="42" xfId="0" applyNumberFormat="1" applyFont="1" applyBorder="1" applyAlignment="1">
      <alignment horizontal="center"/>
    </xf>
    <xf numFmtId="199" fontId="5" fillId="0" borderId="42" xfId="0" applyNumberFormat="1" applyFont="1" applyFill="1" applyBorder="1" applyAlignment="1">
      <alignment/>
    </xf>
    <xf numFmtId="199" fontId="5" fillId="20" borderId="42" xfId="0" applyNumberFormat="1" applyFont="1" applyFill="1" applyBorder="1" applyAlignment="1">
      <alignment/>
    </xf>
    <xf numFmtId="199" fontId="5" fillId="25" borderId="42" xfId="0" applyNumberFormat="1" applyFont="1" applyFill="1" applyBorder="1" applyAlignment="1">
      <alignment/>
    </xf>
    <xf numFmtId="199" fontId="4" fillId="0" borderId="42" xfId="0" applyNumberFormat="1" applyFont="1" applyFill="1" applyBorder="1" applyAlignment="1">
      <alignment/>
    </xf>
    <xf numFmtId="199" fontId="4" fillId="20" borderId="42" xfId="0" applyNumberFormat="1" applyFont="1" applyFill="1" applyBorder="1" applyAlignment="1">
      <alignment/>
    </xf>
    <xf numFmtId="199" fontId="4" fillId="25" borderId="42" xfId="0" applyNumberFormat="1" applyFont="1" applyFill="1" applyBorder="1" applyAlignment="1">
      <alignment/>
    </xf>
    <xf numFmtId="199" fontId="4" fillId="23" borderId="42" xfId="0" applyNumberFormat="1" applyFont="1" applyFill="1" applyBorder="1" applyAlignment="1">
      <alignment/>
    </xf>
    <xf numFmtId="199" fontId="4" fillId="0" borderId="0" xfId="0" applyNumberFormat="1" applyFont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indent="2"/>
    </xf>
    <xf numFmtId="0" fontId="4" fillId="0" borderId="42" xfId="0" applyFont="1" applyFill="1" applyBorder="1" applyAlignment="1">
      <alignment horizontal="left" vertical="top" indent="2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42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center"/>
    </xf>
    <xf numFmtId="6" fontId="5" fillId="0" borderId="42" xfId="0" applyNumberFormat="1" applyFont="1" applyFill="1" applyBorder="1" applyAlignment="1">
      <alignment/>
    </xf>
    <xf numFmtId="0" fontId="19" fillId="0" borderId="42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center" vertical="center"/>
    </xf>
    <xf numFmtId="6" fontId="4" fillId="23" borderId="42" xfId="0" applyNumberFormat="1" applyFont="1" applyFill="1" applyBorder="1" applyAlignment="1">
      <alignment/>
    </xf>
    <xf numFmtId="6" fontId="5" fillId="0" borderId="42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188" fontId="4" fillId="0" borderId="42" xfId="0" applyNumberFormat="1" applyFont="1" applyFill="1" applyBorder="1" applyAlignment="1">
      <alignment/>
    </xf>
    <xf numFmtId="199" fontId="4" fillId="25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8" fontId="4" fillId="20" borderId="12" xfId="0" applyNumberFormat="1" applyFont="1" applyFill="1" applyBorder="1" applyAlignment="1">
      <alignment/>
    </xf>
    <xf numFmtId="188" fontId="4" fillId="20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88" fontId="4" fillId="0" borderId="24" xfId="0" applyNumberFormat="1" applyFont="1" applyFill="1" applyBorder="1" applyAlignment="1">
      <alignment/>
    </xf>
    <xf numFmtId="0" fontId="4" fillId="23" borderId="0" xfId="0" applyFont="1" applyFill="1" applyBorder="1" applyAlignment="1">
      <alignment horizontal="right" vertical="center"/>
    </xf>
    <xf numFmtId="0" fontId="4" fillId="23" borderId="20" xfId="0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3" fillId="20" borderId="0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8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9" fillId="20" borderId="42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17" fillId="20" borderId="0" xfId="0" applyFont="1" applyFill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3" fillId="20" borderId="0" xfId="0" applyFont="1" applyFill="1" applyBorder="1" applyAlignment="1">
      <alignment horizontal="center"/>
    </xf>
    <xf numFmtId="0" fontId="32" fillId="2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12</xdr:row>
      <xdr:rowOff>0</xdr:rowOff>
    </xdr:from>
    <xdr:to>
      <xdr:col>12</xdr:col>
      <xdr:colOff>209550</xdr:colOff>
      <xdr:row>12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7286625" y="1390650"/>
          <a:ext cx="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OLK6\NDI%20Pact%20Belarus%20Budget-%202008-2011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mcelwain\Local%20Settings\Temporary%20Internet%20Files\OLK2A\SUDAn%203%20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ear 1 Salary Template "/>
      <sheetName val="Year 2 Salary Template"/>
      <sheetName val="Year 3 Salary Template"/>
      <sheetName val="Links"/>
    </sheetNames>
    <sheetDataSet>
      <sheetData sheetId="4">
        <row r="6">
          <cell r="A6">
            <v>1.03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e Budget"/>
      <sheetName val="Pipeline"/>
      <sheetName val="Salaries - 5 year"/>
      <sheetName val="Activity Costs"/>
      <sheetName val="HIV-AIDS 2004-05"/>
      <sheetName val="HIV Salaries"/>
      <sheetName val="Econ Budget"/>
      <sheetName val="Econ Salaries"/>
      <sheetName val="Links"/>
    </sheetNames>
    <sheetDataSet>
      <sheetData sheetId="8">
        <row r="5">
          <cell r="A5">
            <v>1.07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90" zoomScaleNormal="90" zoomScalePageLayoutView="0" workbookViewId="0" topLeftCell="A4">
      <selection activeCell="C14" sqref="C14"/>
    </sheetView>
  </sheetViews>
  <sheetFormatPr defaultColWidth="9.140625" defaultRowHeight="12.75"/>
  <cols>
    <col min="1" max="1" width="3.140625" style="3" customWidth="1"/>
    <col min="2" max="2" width="36.140625" style="3" customWidth="1"/>
    <col min="3" max="3" width="14.7109375" style="3" customWidth="1"/>
    <col min="4" max="4" width="3.00390625" style="3" hidden="1" customWidth="1"/>
    <col min="5" max="8" width="13.7109375" style="3" hidden="1" customWidth="1"/>
    <col min="9" max="10" width="13.7109375" style="3" customWidth="1"/>
    <col min="11" max="11" width="15.421875" style="3" customWidth="1"/>
    <col min="12" max="12" width="12.421875" style="3" customWidth="1"/>
    <col min="13" max="13" width="6.8515625" style="3" hidden="1" customWidth="1"/>
    <col min="14" max="19" width="4.7109375" style="3" hidden="1" customWidth="1"/>
    <col min="20" max="22" width="0" style="3" hidden="1" customWidth="1"/>
    <col min="23" max="16384" width="9.140625" style="3" customWidth="1"/>
  </cols>
  <sheetData>
    <row r="1" spans="3:13" ht="15" customHeight="1" hidden="1">
      <c r="C1" s="51" t="s">
        <v>74</v>
      </c>
      <c r="D1" s="51"/>
      <c r="E1" s="49"/>
      <c r="F1" s="49"/>
      <c r="G1" s="50"/>
      <c r="M1" s="247" t="str">
        <f>'Деталі-1'!B1</f>
        <v>v1.6</v>
      </c>
    </row>
    <row r="2" spans="3:7" ht="6" customHeight="1" hidden="1">
      <c r="C2" s="51"/>
      <c r="D2" s="51"/>
      <c r="E2" s="49"/>
      <c r="F2" s="49"/>
      <c r="G2" s="50"/>
    </row>
    <row r="3" spans="5:11" ht="15" customHeight="1" hidden="1">
      <c r="E3" s="38" t="s">
        <v>12</v>
      </c>
      <c r="F3" s="35">
        <f>(E9-C9)/365</f>
        <v>112.07671232876713</v>
      </c>
      <c r="G3" s="36" t="s">
        <v>6</v>
      </c>
      <c r="H3" s="37">
        <f>F3*12</f>
        <v>1344.9205479452055</v>
      </c>
      <c r="I3" s="37"/>
      <c r="J3" s="37"/>
      <c r="K3" s="17" t="s">
        <v>146</v>
      </c>
    </row>
    <row r="4" ht="6" customHeight="1"/>
    <row r="5" spans="2:11" s="14" customFormat="1" ht="15" customHeight="1">
      <c r="B5" s="31" t="s">
        <v>182</v>
      </c>
      <c r="C5" s="222"/>
      <c r="D5" s="222"/>
      <c r="E5" s="222"/>
      <c r="F5" s="284"/>
      <c r="G5" s="284" t="s">
        <v>170</v>
      </c>
      <c r="H5" s="284"/>
      <c r="I5" s="284"/>
      <c r="J5" s="284"/>
      <c r="K5" s="284"/>
    </row>
    <row r="6" spans="3:11" s="14" customFormat="1" ht="6" customHeight="1">
      <c r="C6" s="284"/>
      <c r="D6" s="284"/>
      <c r="E6" s="284"/>
      <c r="F6" s="284"/>
      <c r="G6" s="284"/>
      <c r="H6" s="284"/>
      <c r="I6" s="284"/>
      <c r="J6" s="284"/>
      <c r="K6" s="284"/>
    </row>
    <row r="7" spans="2:21" s="14" customFormat="1" ht="15" customHeight="1">
      <c r="B7" s="31" t="s">
        <v>183</v>
      </c>
      <c r="C7" s="222"/>
      <c r="D7" s="222"/>
      <c r="E7" s="222"/>
      <c r="F7" s="222"/>
      <c r="G7" s="222"/>
      <c r="H7" s="222"/>
      <c r="I7" s="222"/>
      <c r="J7" s="222"/>
      <c r="K7" s="284"/>
      <c r="U7" s="112" t="s">
        <v>75</v>
      </c>
    </row>
    <row r="8" spans="2:21" s="14" customFormat="1" ht="15" customHeight="1">
      <c r="B8" s="31" t="s">
        <v>184</v>
      </c>
      <c r="C8" s="222"/>
      <c r="D8" s="222"/>
      <c r="E8" s="222"/>
      <c r="F8" s="222"/>
      <c r="G8" s="222"/>
      <c r="H8" s="222"/>
      <c r="I8" s="222"/>
      <c r="J8" s="222"/>
      <c r="K8" s="284"/>
      <c r="U8" s="112" t="s">
        <v>32</v>
      </c>
    </row>
    <row r="9" spans="2:11" s="14" customFormat="1" ht="15" customHeight="1">
      <c r="B9" s="31" t="s">
        <v>185</v>
      </c>
      <c r="C9" s="286"/>
      <c r="D9" s="287" t="s">
        <v>5</v>
      </c>
      <c r="E9" s="286">
        <v>40908</v>
      </c>
      <c r="F9" s="284"/>
      <c r="G9" s="285"/>
      <c r="H9" s="284"/>
      <c r="I9" s="284"/>
      <c r="J9" s="284"/>
      <c r="K9" s="306"/>
    </row>
    <row r="10" spans="2:13" s="14" customFormat="1" ht="7.5" customHeight="1" thickBot="1">
      <c r="B10" s="39"/>
      <c r="M10" s="109"/>
    </row>
    <row r="11" spans="2:13" s="30" customFormat="1" ht="15" customHeight="1">
      <c r="B11" s="113"/>
      <c r="C11" s="216"/>
      <c r="D11" s="230"/>
      <c r="E11" s="223" t="s">
        <v>83</v>
      </c>
      <c r="F11" s="216" t="s">
        <v>179</v>
      </c>
      <c r="G11" s="216" t="s">
        <v>95</v>
      </c>
      <c r="H11" s="216" t="s">
        <v>83</v>
      </c>
      <c r="I11" s="230"/>
      <c r="J11" s="230"/>
      <c r="K11" s="217" t="s">
        <v>189</v>
      </c>
      <c r="M11" s="162" t="s">
        <v>45</v>
      </c>
    </row>
    <row r="12" spans="2:13" s="30" customFormat="1" ht="15" customHeight="1">
      <c r="B12" s="210" t="s">
        <v>186</v>
      </c>
      <c r="C12" s="211" t="str">
        <f>'Деталі-1'!H10</f>
        <v>з місяця/року</v>
      </c>
      <c r="D12" s="231"/>
      <c r="E12" s="224" t="e">
        <f>'Деталі-1'!K10</f>
        <v>#VALUE!</v>
      </c>
      <c r="F12" s="211" t="e">
        <f>'Деталі-1'!O10</f>
        <v>#VALUE!</v>
      </c>
      <c r="G12" s="211" t="e">
        <f>'Деталі-1'!S10</f>
        <v>#VALUE!</v>
      </c>
      <c r="H12" s="211" t="e">
        <f>'Деталі-1'!W10</f>
        <v>#VALUE!</v>
      </c>
      <c r="I12" s="231" t="s">
        <v>181</v>
      </c>
      <c r="J12" s="231" t="s">
        <v>188</v>
      </c>
      <c r="K12" s="214"/>
      <c r="M12" s="162" t="s">
        <v>46</v>
      </c>
    </row>
    <row r="13" spans="2:13" ht="15" customHeight="1">
      <c r="B13" s="210" t="s">
        <v>187</v>
      </c>
      <c r="C13" s="211" t="s">
        <v>253</v>
      </c>
      <c r="D13" s="231"/>
      <c r="E13" s="224" t="e">
        <f>'Деталі-1'!M10</f>
        <v>#VALUE!</v>
      </c>
      <c r="F13" s="211" t="e">
        <f>'Деталі-1'!Q10</f>
        <v>#VALUE!</v>
      </c>
      <c r="G13" s="211" t="e">
        <f>'Деталі-1'!U10</f>
        <v>#VALUE!</v>
      </c>
      <c r="H13" s="211" t="e">
        <f>'Деталі-1'!Y10</f>
        <v>#VALUE!</v>
      </c>
      <c r="I13" s="231"/>
      <c r="J13" s="231"/>
      <c r="K13" s="214"/>
      <c r="M13" s="111"/>
    </row>
    <row r="14" spans="2:13" ht="15" customHeight="1">
      <c r="B14" s="215" t="s">
        <v>190</v>
      </c>
      <c r="C14" s="212"/>
      <c r="D14" s="232"/>
      <c r="E14" s="225"/>
      <c r="F14" s="212"/>
      <c r="G14" s="212"/>
      <c r="H14" s="212"/>
      <c r="I14" s="232"/>
      <c r="J14" s="232"/>
      <c r="K14" s="213"/>
      <c r="M14" s="111"/>
    </row>
    <row r="15" spans="1:13" ht="12">
      <c r="A15" s="33"/>
      <c r="B15" s="114" t="s">
        <v>191</v>
      </c>
      <c r="C15" s="115"/>
      <c r="D15" s="233"/>
      <c r="E15" s="12">
        <f>'Деталі-1'!M28</f>
        <v>0</v>
      </c>
      <c r="F15" s="115">
        <f>'Деталі-1'!Q28</f>
        <v>0</v>
      </c>
      <c r="G15" s="115">
        <f>'Деталі-1'!U28</f>
        <v>0</v>
      </c>
      <c r="H15" s="115">
        <f>'Деталі-1'!Y28</f>
        <v>0</v>
      </c>
      <c r="I15" s="233">
        <f>'Деталі-1'!AD28</f>
        <v>0</v>
      </c>
      <c r="J15" s="233">
        <f>'Деталі-1'!AE20</f>
        <v>0</v>
      </c>
      <c r="K15" s="116">
        <f>I15+J15</f>
        <v>0</v>
      </c>
      <c r="M15" s="107" t="e">
        <f>K15/K$28</f>
        <v>#DIV/0!</v>
      </c>
    </row>
    <row r="16" spans="1:13" ht="12">
      <c r="A16" s="33"/>
      <c r="B16" s="117" t="s">
        <v>192</v>
      </c>
      <c r="C16" s="118"/>
      <c r="D16" s="234"/>
      <c r="E16" s="226">
        <f>'Деталі-1'!M130</f>
        <v>0</v>
      </c>
      <c r="F16" s="118">
        <f>'Деталі-1'!Q130</f>
        <v>0</v>
      </c>
      <c r="G16" s="118" t="e">
        <f>'Деталі-1'!U130</f>
        <v>#REF!</v>
      </c>
      <c r="H16" s="118" t="e">
        <f>'Деталі-1'!Y130</f>
        <v>#REF!</v>
      </c>
      <c r="I16" s="234">
        <f>'Деталі-1'!AD130</f>
        <v>0</v>
      </c>
      <c r="J16" s="234">
        <f>'Деталі-1'!AE130</f>
        <v>0</v>
      </c>
      <c r="K16" s="116">
        <f>I16+J16</f>
        <v>0</v>
      </c>
      <c r="L16" s="32"/>
      <c r="M16" s="107" t="e">
        <f>K16/K$28</f>
        <v>#DIV/0!</v>
      </c>
    </row>
    <row r="17" spans="1:13" ht="12">
      <c r="A17" s="33"/>
      <c r="B17" s="117" t="s">
        <v>193</v>
      </c>
      <c r="C17" s="118"/>
      <c r="D17" s="234"/>
      <c r="E17" s="226">
        <f>'Деталі-1'!M147</f>
        <v>0</v>
      </c>
      <c r="F17" s="118">
        <f>'Деталі-1'!Q147</f>
        <v>0</v>
      </c>
      <c r="G17" s="118">
        <f>'Деталі-1'!U147</f>
        <v>0</v>
      </c>
      <c r="H17" s="118">
        <f>'Деталі-1'!Y147</f>
        <v>0</v>
      </c>
      <c r="I17" s="234">
        <f>'Деталі-1'!AD147</f>
        <v>0</v>
      </c>
      <c r="J17" s="234">
        <f>'Деталі-1'!AE138</f>
        <v>0</v>
      </c>
      <c r="K17" s="116">
        <f>I17+J17</f>
        <v>0</v>
      </c>
      <c r="L17" s="32"/>
      <c r="M17" s="107" t="e">
        <f>K17/K$28</f>
        <v>#DIV/0!</v>
      </c>
    </row>
    <row r="18" spans="1:13" ht="12">
      <c r="A18" s="33"/>
      <c r="B18" s="117" t="s">
        <v>194</v>
      </c>
      <c r="C18" s="118"/>
      <c r="D18" s="234"/>
      <c r="E18" s="226"/>
      <c r="F18" s="118"/>
      <c r="G18" s="118"/>
      <c r="H18" s="118"/>
      <c r="I18" s="234">
        <f>'Деталі-1'!AD168</f>
        <v>0</v>
      </c>
      <c r="J18" s="234">
        <f>'Деталі-1'!AE168</f>
        <v>0</v>
      </c>
      <c r="K18" s="116">
        <f>I18+J18</f>
        <v>0</v>
      </c>
      <c r="L18" s="32"/>
      <c r="M18" s="107"/>
    </row>
    <row r="19" spans="1:13" ht="12">
      <c r="A19" s="33"/>
      <c r="B19" s="117" t="s">
        <v>195</v>
      </c>
      <c r="C19" s="118"/>
      <c r="D19" s="234"/>
      <c r="E19" s="226"/>
      <c r="F19" s="118"/>
      <c r="G19" s="118"/>
      <c r="H19" s="118"/>
      <c r="I19" s="234">
        <f>'Деталі-1'!AD236</f>
        <v>0</v>
      </c>
      <c r="J19" s="234">
        <f>'Деталі-1'!AE236</f>
        <v>0</v>
      </c>
      <c r="K19" s="116">
        <f>I19+J19</f>
        <v>0</v>
      </c>
      <c r="L19" s="32"/>
      <c r="M19" s="107"/>
    </row>
    <row r="20" spans="1:13" ht="15" customHeight="1">
      <c r="A20" s="33"/>
      <c r="B20" s="119" t="s">
        <v>196</v>
      </c>
      <c r="C20" s="120"/>
      <c r="D20" s="235"/>
      <c r="E20" s="227">
        <f>SUM(E15:E19)</f>
        <v>0</v>
      </c>
      <c r="F20" s="120">
        <f>SUM(F15:F19)</f>
        <v>0</v>
      </c>
      <c r="G20" s="120" t="e">
        <f>SUM(G15:G19)</f>
        <v>#REF!</v>
      </c>
      <c r="H20" s="120" t="e">
        <f>SUM(H15:H19)</f>
        <v>#REF!</v>
      </c>
      <c r="I20" s="235"/>
      <c r="J20" s="235"/>
      <c r="K20" s="121">
        <f>SUM(K15:K19)</f>
        <v>0</v>
      </c>
      <c r="L20" s="32"/>
      <c r="M20" s="107" t="e">
        <f>K20/K$28</f>
        <v>#DIV/0!</v>
      </c>
    </row>
    <row r="21" spans="1:13" ht="7.5" customHeight="1">
      <c r="A21" s="33"/>
      <c r="B21" s="122"/>
      <c r="C21" s="123"/>
      <c r="D21" s="236"/>
      <c r="E21" s="228"/>
      <c r="F21" s="123"/>
      <c r="G21" s="123"/>
      <c r="H21" s="123"/>
      <c r="I21" s="236"/>
      <c r="J21" s="236"/>
      <c r="K21" s="124"/>
      <c r="L21" s="32"/>
      <c r="M21" s="32"/>
    </row>
    <row r="22" spans="1:13" ht="7.5" customHeight="1">
      <c r="A22" s="33"/>
      <c r="B22" s="125"/>
      <c r="C22" s="118"/>
      <c r="D22" s="234"/>
      <c r="E22" s="226"/>
      <c r="F22" s="118"/>
      <c r="G22" s="118"/>
      <c r="H22" s="118"/>
      <c r="I22" s="234"/>
      <c r="J22" s="234"/>
      <c r="K22" s="124"/>
      <c r="L22" s="32"/>
      <c r="M22" s="107"/>
    </row>
    <row r="23" spans="1:13" ht="15" customHeight="1" hidden="1">
      <c r="A23" s="108"/>
      <c r="B23" s="117" t="s">
        <v>97</v>
      </c>
      <c r="C23" s="118" t="e">
        <f>'Деталі-1'!#REF!</f>
        <v>#REF!</v>
      </c>
      <c r="D23" s="234"/>
      <c r="E23" s="226" t="e">
        <f>'Деталі-1'!#REF!</f>
        <v>#REF!</v>
      </c>
      <c r="F23" s="118" t="e">
        <f>'Деталі-1'!#REF!</f>
        <v>#REF!</v>
      </c>
      <c r="G23" s="118" t="e">
        <f>'Деталі-1'!#REF!</f>
        <v>#REF!</v>
      </c>
      <c r="H23" s="118" t="e">
        <f>'Деталі-1'!#REF!</f>
        <v>#REF!</v>
      </c>
      <c r="I23" s="234"/>
      <c r="J23" s="234"/>
      <c r="K23" s="116" t="e">
        <f>SUM(C23:H23)</f>
        <v>#REF!</v>
      </c>
      <c r="L23" s="32"/>
      <c r="M23" s="107" t="e">
        <f>K23/K$28</f>
        <v>#REF!</v>
      </c>
    </row>
    <row r="24" spans="1:13" ht="15" customHeight="1" hidden="1">
      <c r="A24" s="108"/>
      <c r="B24" s="117" t="s">
        <v>36</v>
      </c>
      <c r="C24" s="118" t="e">
        <f>'Деталі-1'!#REF!</f>
        <v>#REF!</v>
      </c>
      <c r="D24" s="234"/>
      <c r="E24" s="226" t="e">
        <f>'Деталі-1'!#REF!</f>
        <v>#REF!</v>
      </c>
      <c r="F24" s="118" t="e">
        <f>'Деталі-1'!#REF!</f>
        <v>#REF!</v>
      </c>
      <c r="G24" s="118" t="e">
        <f>'Деталі-1'!#REF!</f>
        <v>#REF!</v>
      </c>
      <c r="H24" s="118" t="e">
        <f>'Деталі-1'!#REF!</f>
        <v>#REF!</v>
      </c>
      <c r="I24" s="234"/>
      <c r="J24" s="234"/>
      <c r="K24" s="116" t="e">
        <f>SUM(C24:H24)</f>
        <v>#REF!</v>
      </c>
      <c r="L24" s="32"/>
      <c r="M24" s="107" t="e">
        <f>K24/K$28</f>
        <v>#REF!</v>
      </c>
    </row>
    <row r="25" spans="1:13" ht="15" customHeight="1" hidden="1">
      <c r="A25" s="108"/>
      <c r="B25" s="117" t="s">
        <v>44</v>
      </c>
      <c r="C25" s="118" t="e">
        <f>'Деталі-1'!#REF!</f>
        <v>#REF!</v>
      </c>
      <c r="D25" s="234"/>
      <c r="E25" s="226" t="e">
        <f>'Деталі-1'!#REF!</f>
        <v>#REF!</v>
      </c>
      <c r="F25" s="118" t="e">
        <f>'Деталі-1'!#REF!</f>
        <v>#REF!</v>
      </c>
      <c r="G25" s="118" t="e">
        <f>'Деталі-1'!#REF!</f>
        <v>#REF!</v>
      </c>
      <c r="H25" s="118" t="e">
        <f>'Деталі-1'!#REF!</f>
        <v>#REF!</v>
      </c>
      <c r="I25" s="234"/>
      <c r="J25" s="234"/>
      <c r="K25" s="116" t="e">
        <f>SUM(C25:H25)</f>
        <v>#REF!</v>
      </c>
      <c r="L25" s="32"/>
      <c r="M25" s="107" t="e">
        <f>K25/K$28</f>
        <v>#REF!</v>
      </c>
    </row>
    <row r="26" spans="1:13" ht="15" customHeight="1" hidden="1">
      <c r="A26" s="108"/>
      <c r="B26" s="119" t="s">
        <v>13</v>
      </c>
      <c r="C26" s="120" t="e">
        <f>SUM(C23:C25)</f>
        <v>#REF!</v>
      </c>
      <c r="D26" s="235"/>
      <c r="E26" s="227" t="e">
        <f>SUM(E23:E25)</f>
        <v>#REF!</v>
      </c>
      <c r="F26" s="120" t="e">
        <f>SUM(F23:F25)</f>
        <v>#REF!</v>
      </c>
      <c r="G26" s="120" t="e">
        <f>SUM(G23:G25)</f>
        <v>#REF!</v>
      </c>
      <c r="H26" s="120" t="e">
        <f>SUM(H23:H25)</f>
        <v>#REF!</v>
      </c>
      <c r="I26" s="235"/>
      <c r="J26" s="235"/>
      <c r="K26" s="121" t="e">
        <f>SUM(C26:H26)</f>
        <v>#REF!</v>
      </c>
      <c r="L26" s="32"/>
      <c r="M26" s="107" t="e">
        <f>K26/K$28</f>
        <v>#REF!</v>
      </c>
    </row>
    <row r="27" spans="1:13" ht="7.5" customHeight="1">
      <c r="A27" s="33"/>
      <c r="B27" s="122"/>
      <c r="C27" s="126"/>
      <c r="D27" s="237"/>
      <c r="E27" s="229"/>
      <c r="F27" s="126"/>
      <c r="G27" s="126"/>
      <c r="H27" s="126"/>
      <c r="I27" s="237"/>
      <c r="J27" s="237"/>
      <c r="K27" s="127"/>
      <c r="L27" s="32"/>
      <c r="M27" s="32"/>
    </row>
    <row r="28" spans="2:13" s="17" customFormat="1" ht="15" customHeight="1" thickBot="1">
      <c r="B28" s="316" t="str">
        <f>"Сума заявки "</f>
        <v>Сума заявки </v>
      </c>
      <c r="C28" s="321"/>
      <c r="D28" s="317"/>
      <c r="E28" s="318" t="e">
        <f>E20+#REF!+E26</f>
        <v>#REF!</v>
      </c>
      <c r="F28" s="319" t="e">
        <f>F20+#REF!+F26</f>
        <v>#REF!</v>
      </c>
      <c r="G28" s="319" t="e">
        <f>G20+#REF!+G26</f>
        <v>#REF!</v>
      </c>
      <c r="H28" s="319" t="e">
        <f>H20+#REF!+H26</f>
        <v>#REF!</v>
      </c>
      <c r="I28" s="317"/>
      <c r="J28" s="317"/>
      <c r="K28" s="320">
        <f>BudgetDirectTotal</f>
        <v>0</v>
      </c>
      <c r="L28" s="112"/>
      <c r="M28" s="107" t="e">
        <f>K28/K$28</f>
        <v>#DIV/0!</v>
      </c>
    </row>
    <row r="29" spans="1:19" s="17" customFormat="1" ht="6" customHeight="1" hidden="1">
      <c r="A29" s="112"/>
      <c r="B29" s="112"/>
      <c r="C29" s="112"/>
      <c r="D29" s="112"/>
      <c r="E29" s="112"/>
      <c r="F29" s="112"/>
      <c r="G29" s="112"/>
      <c r="H29" s="131"/>
      <c r="I29" s="112"/>
      <c r="J29" s="112"/>
      <c r="K29" s="133"/>
      <c r="L29" s="112"/>
      <c r="M29" s="112"/>
      <c r="N29" s="438" t="s">
        <v>52</v>
      </c>
      <c r="O29" s="438"/>
      <c r="P29" s="163"/>
      <c r="Q29" s="163"/>
      <c r="R29" s="163"/>
      <c r="S29" s="163"/>
    </row>
    <row r="30" spans="1:19" s="17" customFormat="1" ht="15" customHeight="1" hidden="1">
      <c r="A30" s="112"/>
      <c r="B30" s="112"/>
      <c r="C30" s="129"/>
      <c r="D30" s="129"/>
      <c r="E30" s="129"/>
      <c r="F30" s="129"/>
      <c r="G30" s="129"/>
      <c r="H30" s="132" t="s">
        <v>80</v>
      </c>
      <c r="I30" s="431"/>
      <c r="J30" s="431"/>
      <c r="K30" s="121" t="e">
        <f>'Деталі-1'!#REF!</f>
        <v>#REF!</v>
      </c>
      <c r="L30" s="112"/>
      <c r="M30" s="130"/>
      <c r="N30" s="438"/>
      <c r="O30" s="438"/>
      <c r="P30" s="163"/>
      <c r="Q30" s="163"/>
      <c r="R30" s="163"/>
      <c r="S30" s="163"/>
    </row>
    <row r="31" spans="1:19" ht="6" customHeight="1" hidden="1">
      <c r="A31" s="112"/>
      <c r="B31" s="112"/>
      <c r="C31" s="112"/>
      <c r="D31" s="112"/>
      <c r="E31" s="112"/>
      <c r="F31" s="112"/>
      <c r="G31" s="112"/>
      <c r="H31" s="131"/>
      <c r="I31" s="112"/>
      <c r="J31" s="112"/>
      <c r="K31" s="133"/>
      <c r="L31" s="112"/>
      <c r="M31" s="112"/>
      <c r="N31" s="438"/>
      <c r="O31" s="438"/>
      <c r="P31" s="163"/>
      <c r="Q31" s="163"/>
      <c r="R31" s="163"/>
      <c r="S31" s="163"/>
    </row>
    <row r="32" spans="1:19" ht="15" customHeight="1" hidden="1" thickBot="1">
      <c r="A32" s="112"/>
      <c r="C32" s="129"/>
      <c r="D32" s="129"/>
      <c r="E32" s="129"/>
      <c r="F32" s="129"/>
      <c r="G32" s="129"/>
      <c r="H32" s="48" t="s">
        <v>51</v>
      </c>
      <c r="I32" s="432"/>
      <c r="J32" s="432"/>
      <c r="K32" s="128" t="e">
        <f>K30+K28</f>
        <v>#REF!</v>
      </c>
      <c r="L32" s="112"/>
      <c r="M32" s="112"/>
      <c r="N32" s="438"/>
      <c r="O32" s="438"/>
      <c r="P32" s="163"/>
      <c r="Q32" s="163"/>
      <c r="R32" s="163"/>
      <c r="S32" s="163"/>
    </row>
    <row r="33" spans="1:19" ht="12" hidden="1">
      <c r="A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P33" s="32"/>
      <c r="Q33" s="32"/>
      <c r="R33" s="32"/>
      <c r="S33" s="32"/>
    </row>
    <row r="34" spans="1:14" ht="12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ht="1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ht="12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</row>
    <row r="37" spans="1:14" ht="12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</row>
  </sheetData>
  <sheetProtection/>
  <mergeCells count="1">
    <mergeCell ref="N29:O32"/>
  </mergeCells>
  <dataValidations count="1">
    <dataValidation type="list" allowBlank="1" showErrorMessage="1" error="Please select Pact Inc or Pact Institute from the dropdown list" sqref="C5:D5">
      <formula1>$U$7:$U$8</formula1>
    </dataValidation>
  </dataValidations>
  <printOptions horizontalCentered="1"/>
  <pageMargins left="0.5" right="0.5" top="0.5" bottom="0.5" header="0.5" footer="0.5"/>
  <pageSetup fitToHeight="4" fitToWidth="1" horizontalDpi="600" verticalDpi="600" orientation="portrait" scale="97" r:id="rId2"/>
  <headerFooter alignWithMargins="0">
    <oddHeader>&amp;Rcreated / last updated: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9"/>
  <sheetViews>
    <sheetView zoomScale="84" zoomScaleNormal="84" zoomScalePageLayoutView="0" workbookViewId="0" topLeftCell="A19">
      <selection activeCell="B168" sqref="B168"/>
    </sheetView>
  </sheetViews>
  <sheetFormatPr defaultColWidth="9.140625" defaultRowHeight="12.75"/>
  <cols>
    <col min="1" max="1" width="1.7109375" style="3" customWidth="1"/>
    <col min="2" max="2" width="41.8515625" style="3" customWidth="1"/>
    <col min="3" max="3" width="5.8515625" style="75" hidden="1" customWidth="1"/>
    <col min="4" max="4" width="24.421875" style="96" hidden="1" customWidth="1"/>
    <col min="5" max="5" width="7.140625" style="75" hidden="1" customWidth="1"/>
    <col min="6" max="6" width="12.57421875" style="3" customWidth="1"/>
    <col min="7" max="7" width="12.140625" style="53" customWidth="1"/>
    <col min="8" max="8" width="11.421875" style="17" customWidth="1"/>
    <col min="9" max="9" width="13.7109375" style="17" customWidth="1"/>
    <col min="10" max="10" width="13.140625" style="17" hidden="1" customWidth="1"/>
    <col min="11" max="11" width="10.57421875" style="3" hidden="1" customWidth="1"/>
    <col min="12" max="12" width="8.7109375" style="3" hidden="1" customWidth="1"/>
    <col min="13" max="13" width="11.57421875" style="3" hidden="1" customWidth="1"/>
    <col min="14" max="14" width="1.7109375" style="3" hidden="1" customWidth="1"/>
    <col min="15" max="15" width="10.57421875" style="3" hidden="1" customWidth="1"/>
    <col min="16" max="16" width="8.57421875" style="3" hidden="1" customWidth="1"/>
    <col min="17" max="17" width="13.7109375" style="3" hidden="1" customWidth="1"/>
    <col min="18" max="18" width="1.7109375" style="3" hidden="1" customWidth="1"/>
    <col min="19" max="19" width="15.7109375" style="3" hidden="1" customWidth="1"/>
    <col min="20" max="20" width="9.57421875" style="3" hidden="1" customWidth="1"/>
    <col min="21" max="21" width="10.57421875" style="3" hidden="1" customWidth="1"/>
    <col min="22" max="22" width="1.7109375" style="3" hidden="1" customWidth="1"/>
    <col min="23" max="23" width="15.7109375" style="3" hidden="1" customWidth="1"/>
    <col min="24" max="24" width="9.57421875" style="3" hidden="1" customWidth="1"/>
    <col min="25" max="25" width="10.57421875" style="3" hidden="1" customWidth="1"/>
    <col min="26" max="26" width="11.7109375" style="3" hidden="1" customWidth="1"/>
    <col min="27" max="27" width="13.7109375" style="32" customWidth="1"/>
    <col min="28" max="28" width="14.7109375" style="3" hidden="1" customWidth="1"/>
    <col min="29" max="29" width="14.28125" style="3" hidden="1" customWidth="1"/>
    <col min="30" max="30" width="15.421875" style="3" customWidth="1"/>
    <col min="31" max="31" width="16.8515625" style="3" customWidth="1"/>
    <col min="32" max="32" width="13.57421875" style="3" customWidth="1"/>
    <col min="33" max="16384" width="9.140625" style="3" customWidth="1"/>
  </cols>
  <sheetData>
    <row r="1" spans="2:29" ht="14.25" hidden="1">
      <c r="B1" s="221" t="s">
        <v>167</v>
      </c>
      <c r="C1" s="65"/>
      <c r="D1" s="90"/>
      <c r="E1" s="74"/>
      <c r="G1" s="79" t="s">
        <v>166</v>
      </c>
      <c r="H1" s="77">
        <v>0.05</v>
      </c>
      <c r="I1" s="77"/>
      <c r="J1" s="78">
        <f>1+H1</f>
        <v>1.05</v>
      </c>
      <c r="M1" s="82" t="s">
        <v>31</v>
      </c>
      <c r="N1" s="45"/>
      <c r="O1" s="45"/>
      <c r="P1" s="45"/>
      <c r="Q1" s="47"/>
      <c r="R1" s="47"/>
      <c r="S1" s="47"/>
      <c r="T1" s="47"/>
      <c r="U1" s="47"/>
      <c r="AB1" s="456" t="s">
        <v>168</v>
      </c>
      <c r="AC1" s="456"/>
    </row>
    <row r="2" spans="3:29" ht="14.25" hidden="1">
      <c r="C2" s="66"/>
      <c r="D2" s="90"/>
      <c r="E2" s="74"/>
      <c r="G2" s="79" t="s">
        <v>176</v>
      </c>
      <c r="H2" s="77">
        <v>0.07</v>
      </c>
      <c r="I2" s="77"/>
      <c r="J2" s="78">
        <f>1+H2</f>
        <v>1.07</v>
      </c>
      <c r="M2" s="82" t="s">
        <v>68</v>
      </c>
      <c r="N2" s="45"/>
      <c r="O2" s="45"/>
      <c r="P2" s="45"/>
      <c r="Q2" s="47"/>
      <c r="R2" s="47"/>
      <c r="S2" s="47"/>
      <c r="T2" s="47"/>
      <c r="U2" s="47"/>
      <c r="AB2" s="456" t="s">
        <v>169</v>
      </c>
      <c r="AC2" s="456"/>
    </row>
    <row r="3" spans="2:29" ht="15" hidden="1">
      <c r="B3" s="31" t="s">
        <v>170</v>
      </c>
      <c r="C3" s="66"/>
      <c r="D3" s="90"/>
      <c r="E3" s="74"/>
      <c r="G3" s="79"/>
      <c r="H3" s="77"/>
      <c r="I3" s="77"/>
      <c r="J3" s="78"/>
      <c r="M3" s="82"/>
      <c r="N3" s="45"/>
      <c r="O3" s="45"/>
      <c r="P3" s="45"/>
      <c r="Q3" s="47"/>
      <c r="R3" s="47"/>
      <c r="S3" s="47"/>
      <c r="T3" s="47"/>
      <c r="U3" s="47"/>
      <c r="AB3" s="263"/>
      <c r="AC3" s="263"/>
    </row>
    <row r="4" spans="2:29" ht="15">
      <c r="B4" s="31"/>
      <c r="C4" s="66"/>
      <c r="D4" s="90"/>
      <c r="E4" s="74"/>
      <c r="F4" s="80" t="s">
        <v>197</v>
      </c>
      <c r="G4" s="79"/>
      <c r="H4" s="77"/>
      <c r="I4" s="77"/>
      <c r="J4" s="78"/>
      <c r="M4" s="82"/>
      <c r="N4" s="45"/>
      <c r="O4" s="45"/>
      <c r="P4" s="45"/>
      <c r="Q4" s="47"/>
      <c r="R4" s="47"/>
      <c r="S4" s="47"/>
      <c r="T4" s="47"/>
      <c r="U4" s="47"/>
      <c r="AB4" s="263"/>
      <c r="AC4" s="263"/>
    </row>
    <row r="5" spans="2:29" s="1" customFormat="1" ht="15" customHeight="1">
      <c r="B5" s="31" t="s">
        <v>198</v>
      </c>
      <c r="C5" s="81"/>
      <c r="D5" s="91"/>
      <c r="E5" s="81"/>
      <c r="F5" s="3"/>
      <c r="G5" s="52"/>
      <c r="H5" s="43"/>
      <c r="I5" s="43"/>
      <c r="J5" s="43"/>
      <c r="AA5" s="189"/>
      <c r="AB5" s="134"/>
      <c r="AC5" s="81"/>
    </row>
    <row r="6" spans="1:29" s="1" customFormat="1" ht="15" customHeight="1">
      <c r="A6" s="14"/>
      <c r="B6" s="31" t="str">
        <f>Зведений!B8</f>
        <v>Назва Проекту:</v>
      </c>
      <c r="C6" s="81"/>
      <c r="D6" s="91"/>
      <c r="E6" s="81"/>
      <c r="F6" s="271"/>
      <c r="G6" s="52"/>
      <c r="H6" s="43"/>
      <c r="I6" s="43"/>
      <c r="J6" s="43"/>
      <c r="AA6" s="192"/>
      <c r="AB6" s="86"/>
      <c r="AC6" s="81"/>
    </row>
    <row r="7" spans="2:29" s="1" customFormat="1" ht="15" customHeight="1">
      <c r="B7" s="31" t="str">
        <f>Зведений!B9</f>
        <v>Очікуваний період виконання:</v>
      </c>
      <c r="C7" s="67"/>
      <c r="D7" s="92"/>
      <c r="E7" s="67"/>
      <c r="F7" s="272"/>
      <c r="G7" s="273"/>
      <c r="H7" s="274"/>
      <c r="I7" s="44"/>
      <c r="J7" s="43"/>
      <c r="AA7" s="193"/>
      <c r="AB7" s="191"/>
      <c r="AC7" s="81"/>
    </row>
    <row r="8" spans="3:30" ht="15" customHeight="1" thickBot="1">
      <c r="C8" s="445" t="s">
        <v>39</v>
      </c>
      <c r="D8" s="445"/>
      <c r="E8" s="445"/>
      <c r="AB8" s="47"/>
      <c r="AC8" s="47"/>
      <c r="AD8" s="112"/>
    </row>
    <row r="9" spans="2:31" s="28" customFormat="1" ht="30" customHeight="1">
      <c r="B9" s="439" t="s">
        <v>190</v>
      </c>
      <c r="C9" s="451" t="s">
        <v>21</v>
      </c>
      <c r="D9" s="451"/>
      <c r="E9" s="451"/>
      <c r="F9" s="442" t="s">
        <v>199</v>
      </c>
      <c r="G9" s="442" t="s">
        <v>200</v>
      </c>
      <c r="H9" s="449"/>
      <c r="I9" s="442"/>
      <c r="J9" s="450"/>
      <c r="K9" s="449" t="s">
        <v>83</v>
      </c>
      <c r="L9" s="442"/>
      <c r="M9" s="450"/>
      <c r="N9" s="40"/>
      <c r="O9" s="449" t="s">
        <v>179</v>
      </c>
      <c r="P9" s="442"/>
      <c r="Q9" s="450"/>
      <c r="R9" s="40"/>
      <c r="S9" s="449" t="s">
        <v>82</v>
      </c>
      <c r="T9" s="442"/>
      <c r="U9" s="450"/>
      <c r="V9" s="40"/>
      <c r="W9" s="449" t="s">
        <v>83</v>
      </c>
      <c r="X9" s="442"/>
      <c r="Y9" s="450"/>
      <c r="Z9" s="40"/>
      <c r="AA9" s="194" t="s">
        <v>204</v>
      </c>
      <c r="AB9" s="446" t="s">
        <v>66</v>
      </c>
      <c r="AC9" s="453" t="s">
        <v>11</v>
      </c>
      <c r="AD9" s="409" t="s">
        <v>205</v>
      </c>
      <c r="AE9" s="310" t="s">
        <v>188</v>
      </c>
    </row>
    <row r="10" spans="2:31" s="28" customFormat="1" ht="30" customHeight="1">
      <c r="B10" s="440"/>
      <c r="C10" s="208"/>
      <c r="D10" s="208"/>
      <c r="E10" s="208"/>
      <c r="F10" s="443"/>
      <c r="G10" s="443"/>
      <c r="H10" s="261" t="s">
        <v>201</v>
      </c>
      <c r="I10" s="209" t="s">
        <v>187</v>
      </c>
      <c r="J10" s="262" t="s">
        <v>180</v>
      </c>
      <c r="K10" s="261" t="e">
        <f>J10+2</f>
        <v>#VALUE!</v>
      </c>
      <c r="L10" s="209" t="s">
        <v>165</v>
      </c>
      <c r="M10" s="262" t="e">
        <f>K10+363</f>
        <v>#VALUE!</v>
      </c>
      <c r="N10" s="209"/>
      <c r="O10" s="261" t="e">
        <f>M10+2</f>
        <v>#VALUE!</v>
      </c>
      <c r="P10" s="209" t="s">
        <v>165</v>
      </c>
      <c r="Q10" s="262" t="e">
        <f>O10+363</f>
        <v>#VALUE!</v>
      </c>
      <c r="R10" s="209"/>
      <c r="S10" s="261" t="e">
        <f>Q10+3</f>
        <v>#VALUE!</v>
      </c>
      <c r="T10" s="209" t="s">
        <v>165</v>
      </c>
      <c r="U10" s="262" t="e">
        <f>S10+363</f>
        <v>#VALUE!</v>
      </c>
      <c r="V10" s="209"/>
      <c r="W10" s="261" t="e">
        <f>U10+4</f>
        <v>#VALUE!</v>
      </c>
      <c r="X10" s="209" t="s">
        <v>165</v>
      </c>
      <c r="Y10" s="262" t="e">
        <f>W10+361</f>
        <v>#VALUE!</v>
      </c>
      <c r="Z10" s="207"/>
      <c r="AA10" s="409"/>
      <c r="AB10" s="447"/>
      <c r="AC10" s="454"/>
      <c r="AD10" s="308" t="s">
        <v>181</v>
      </c>
      <c r="AE10" s="310" t="s">
        <v>206</v>
      </c>
    </row>
    <row r="11" spans="2:31" s="28" customFormat="1" ht="50.25" customHeight="1" thickBot="1">
      <c r="B11" s="441"/>
      <c r="C11" s="68" t="s">
        <v>98</v>
      </c>
      <c r="D11" s="64" t="s">
        <v>100</v>
      </c>
      <c r="E11" s="68" t="s">
        <v>99</v>
      </c>
      <c r="F11" s="444"/>
      <c r="G11" s="444"/>
      <c r="H11" s="248" t="s">
        <v>202</v>
      </c>
      <c r="I11" s="41" t="s">
        <v>203</v>
      </c>
      <c r="J11" s="249" t="s">
        <v>34</v>
      </c>
      <c r="K11" s="248" t="s">
        <v>163</v>
      </c>
      <c r="L11" s="41" t="s">
        <v>164</v>
      </c>
      <c r="M11" s="249" t="s">
        <v>34</v>
      </c>
      <c r="N11" s="41"/>
      <c r="O11" s="248" t="s">
        <v>163</v>
      </c>
      <c r="P11" s="41" t="s">
        <v>164</v>
      </c>
      <c r="Q11" s="249" t="s">
        <v>34</v>
      </c>
      <c r="R11" s="41"/>
      <c r="S11" s="248" t="s">
        <v>163</v>
      </c>
      <c r="T11" s="41" t="s">
        <v>164</v>
      </c>
      <c r="U11" s="249" t="s">
        <v>34</v>
      </c>
      <c r="V11" s="41"/>
      <c r="W11" s="248" t="s">
        <v>163</v>
      </c>
      <c r="X11" s="41" t="s">
        <v>164</v>
      </c>
      <c r="Y11" s="249" t="s">
        <v>34</v>
      </c>
      <c r="Z11" s="41"/>
      <c r="AA11" s="195"/>
      <c r="AB11" s="448"/>
      <c r="AC11" s="455"/>
      <c r="AD11" s="309"/>
      <c r="AE11" s="310"/>
    </row>
    <row r="12" spans="2:31" ht="12">
      <c r="B12" s="4"/>
      <c r="C12" s="69"/>
      <c r="D12" s="63"/>
      <c r="E12" s="69"/>
      <c r="F12" s="6"/>
      <c r="G12" s="59"/>
      <c r="H12" s="88"/>
      <c r="J12" s="6"/>
      <c r="K12" s="88"/>
      <c r="L12" s="17"/>
      <c r="M12" s="6"/>
      <c r="N12" s="17"/>
      <c r="O12" s="88"/>
      <c r="P12" s="17"/>
      <c r="Q12" s="6"/>
      <c r="R12" s="17"/>
      <c r="S12" s="88"/>
      <c r="T12" s="17"/>
      <c r="U12" s="6"/>
      <c r="V12" s="17"/>
      <c r="W12" s="88"/>
      <c r="X12" s="17"/>
      <c r="Y12" s="6"/>
      <c r="Z12" s="17"/>
      <c r="AA12" s="196"/>
      <c r="AB12" s="203"/>
      <c r="AC12" s="144"/>
      <c r="AD12" s="298"/>
      <c r="AE12" s="328"/>
    </row>
    <row r="13" spans="2:31" ht="12">
      <c r="B13" s="329" t="s">
        <v>191</v>
      </c>
      <c r="C13" s="330"/>
      <c r="D13" s="331"/>
      <c r="E13" s="330"/>
      <c r="F13" s="322"/>
      <c r="G13" s="33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4"/>
      <c r="AB13" s="333"/>
      <c r="AC13" s="334"/>
      <c r="AD13" s="335"/>
      <c r="AE13" s="322"/>
    </row>
    <row r="14" spans="2:31" ht="12" hidden="1">
      <c r="B14" s="336"/>
      <c r="C14" s="337"/>
      <c r="D14" s="338"/>
      <c r="E14" s="337"/>
      <c r="F14" s="326"/>
      <c r="G14" s="322"/>
      <c r="H14" s="339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40"/>
      <c r="AB14" s="333"/>
      <c r="AC14" s="333"/>
      <c r="AD14" s="335"/>
      <c r="AE14" s="322"/>
    </row>
    <row r="15" spans="2:31" ht="12">
      <c r="B15" s="341" t="s">
        <v>207</v>
      </c>
      <c r="C15" s="342"/>
      <c r="D15" s="343"/>
      <c r="E15" s="342"/>
      <c r="F15" s="326"/>
      <c r="G15" s="322"/>
      <c r="H15" s="339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40"/>
      <c r="AB15" s="333"/>
      <c r="AC15" s="333"/>
      <c r="AD15" s="335"/>
      <c r="AE15" s="322"/>
    </row>
    <row r="16" spans="2:31" ht="12">
      <c r="B16" s="344"/>
      <c r="C16" s="345">
        <v>51300</v>
      </c>
      <c r="D16" s="338" t="s">
        <v>104</v>
      </c>
      <c r="E16" s="345">
        <v>5151</v>
      </c>
      <c r="F16" s="384"/>
      <c r="G16" s="346" t="s">
        <v>208</v>
      </c>
      <c r="H16" s="347"/>
      <c r="I16" s="348"/>
      <c r="J16" s="384">
        <f>F16*H16*I16</f>
        <v>0</v>
      </c>
      <c r="K16" s="399"/>
      <c r="L16" s="400"/>
      <c r="M16" s="384"/>
      <c r="N16" s="384"/>
      <c r="O16" s="399"/>
      <c r="P16" s="400"/>
      <c r="Q16" s="384"/>
      <c r="R16" s="384"/>
      <c r="S16" s="399">
        <v>0</v>
      </c>
      <c r="T16" s="400">
        <v>12</v>
      </c>
      <c r="U16" s="384">
        <f>$F16*S16*T16/12*Merit^3</f>
        <v>0</v>
      </c>
      <c r="V16" s="384"/>
      <c r="W16" s="399">
        <v>0</v>
      </c>
      <c r="X16" s="400">
        <v>12</v>
      </c>
      <c r="Y16" s="384">
        <f>$F16*W16*X16/12*Merit^4</f>
        <v>0</v>
      </c>
      <c r="Z16" s="384"/>
      <c r="AA16" s="384">
        <f>F16*H16*I16</f>
        <v>0</v>
      </c>
      <c r="AB16" s="402">
        <v>0</v>
      </c>
      <c r="AC16" s="402">
        <f>AA16+AB16</f>
        <v>0</v>
      </c>
      <c r="AD16" s="403">
        <v>0</v>
      </c>
      <c r="AE16" s="384">
        <f>AA16-AD16</f>
        <v>0</v>
      </c>
    </row>
    <row r="17" spans="2:31" ht="10.5" customHeight="1">
      <c r="B17" s="344"/>
      <c r="C17" s="345">
        <v>51300</v>
      </c>
      <c r="D17" s="338" t="s">
        <v>104</v>
      </c>
      <c r="E17" s="345">
        <v>5151</v>
      </c>
      <c r="F17" s="384"/>
      <c r="G17" s="346" t="s">
        <v>208</v>
      </c>
      <c r="H17" s="349"/>
      <c r="I17" s="348"/>
      <c r="J17" s="384">
        <f>F17*H17*I17</f>
        <v>0</v>
      </c>
      <c r="K17" s="399"/>
      <c r="L17" s="400"/>
      <c r="M17" s="384"/>
      <c r="N17" s="384"/>
      <c r="O17" s="399"/>
      <c r="P17" s="400"/>
      <c r="Q17" s="384"/>
      <c r="R17" s="384"/>
      <c r="S17" s="399">
        <v>0</v>
      </c>
      <c r="T17" s="400">
        <v>12</v>
      </c>
      <c r="U17" s="384">
        <f>$F17*S17*T17/12*Merit^3</f>
        <v>0</v>
      </c>
      <c r="V17" s="384"/>
      <c r="W17" s="399">
        <v>0</v>
      </c>
      <c r="X17" s="400">
        <v>12</v>
      </c>
      <c r="Y17" s="384">
        <f>$F17*W17*X17/12*Merit^4</f>
        <v>0</v>
      </c>
      <c r="Z17" s="384"/>
      <c r="AA17" s="384">
        <f>F17*H17*I17</f>
        <v>0</v>
      </c>
      <c r="AB17" s="402">
        <v>0</v>
      </c>
      <c r="AC17" s="402">
        <f>AA17+AB17</f>
        <v>0</v>
      </c>
      <c r="AD17" s="403">
        <v>0</v>
      </c>
      <c r="AE17" s="384">
        <f>AA17-AD17</f>
        <v>0</v>
      </c>
    </row>
    <row r="18" spans="2:31" ht="12">
      <c r="B18" s="344"/>
      <c r="C18" s="350"/>
      <c r="D18" s="351"/>
      <c r="E18" s="350"/>
      <c r="F18" s="384"/>
      <c r="G18" s="346" t="s">
        <v>208</v>
      </c>
      <c r="H18" s="349"/>
      <c r="I18" s="348"/>
      <c r="J18" s="384">
        <f>F18*H18*I18</f>
        <v>0</v>
      </c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>
        <f>F18*H18*I18</f>
        <v>0</v>
      </c>
      <c r="AB18" s="402"/>
      <c r="AC18" s="402"/>
      <c r="AD18" s="403">
        <v>0</v>
      </c>
      <c r="AE18" s="384">
        <f>AA18-AD18</f>
        <v>0</v>
      </c>
    </row>
    <row r="19" spans="2:31" ht="12">
      <c r="B19" s="344"/>
      <c r="C19" s="337"/>
      <c r="D19" s="338"/>
      <c r="E19" s="337"/>
      <c r="F19" s="384"/>
      <c r="G19" s="346" t="s">
        <v>208</v>
      </c>
      <c r="H19" s="349"/>
      <c r="I19" s="348"/>
      <c r="J19" s="384">
        <f>F19*H19*I19</f>
        <v>0</v>
      </c>
      <c r="K19" s="399"/>
      <c r="L19" s="384"/>
      <c r="M19" s="384"/>
      <c r="N19" s="384"/>
      <c r="O19" s="399"/>
      <c r="P19" s="384"/>
      <c r="Q19" s="384"/>
      <c r="R19" s="384"/>
      <c r="S19" s="399"/>
      <c r="T19" s="384"/>
      <c r="U19" s="384"/>
      <c r="V19" s="384"/>
      <c r="W19" s="399"/>
      <c r="X19" s="384"/>
      <c r="Y19" s="384"/>
      <c r="Z19" s="384"/>
      <c r="AA19" s="384">
        <f>F19*H19*I19</f>
        <v>0</v>
      </c>
      <c r="AB19" s="402"/>
      <c r="AC19" s="402"/>
      <c r="AD19" s="403">
        <v>0</v>
      </c>
      <c r="AE19" s="384">
        <f>AA19-AD19</f>
        <v>0</v>
      </c>
    </row>
    <row r="20" spans="2:32" s="2" customFormat="1" ht="12">
      <c r="B20" s="359" t="s">
        <v>209</v>
      </c>
      <c r="C20" s="418"/>
      <c r="D20" s="419"/>
      <c r="E20" s="418"/>
      <c r="F20" s="359"/>
      <c r="G20" s="359"/>
      <c r="H20" s="359"/>
      <c r="I20" s="359"/>
      <c r="J20" s="404">
        <f>SUM(J15:J19)</f>
        <v>0</v>
      </c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>
        <f>SUM(U15:U19)</f>
        <v>0</v>
      </c>
      <c r="V20" s="359"/>
      <c r="W20" s="359"/>
      <c r="X20" s="359"/>
      <c r="Y20" s="359">
        <f>SUM(Y15:Y19)</f>
        <v>0</v>
      </c>
      <c r="Z20" s="359"/>
      <c r="AA20" s="404">
        <f>SUM(AA15:AA19)</f>
        <v>0</v>
      </c>
      <c r="AB20" s="359">
        <f>SUM(AB15:AB19)</f>
        <v>0</v>
      </c>
      <c r="AC20" s="359">
        <f>SUM(AC15:AC19)</f>
        <v>0</v>
      </c>
      <c r="AD20" s="424">
        <f>SUM(AD16:AD19)</f>
        <v>0</v>
      </c>
      <c r="AE20" s="404">
        <f>SUM(AE16:AE19)</f>
        <v>0</v>
      </c>
      <c r="AF20" s="408"/>
    </row>
    <row r="21" spans="2:31" ht="12">
      <c r="B21" s="324"/>
      <c r="C21" s="355"/>
      <c r="D21" s="356"/>
      <c r="E21" s="355"/>
      <c r="F21" s="384"/>
      <c r="G21" s="322"/>
      <c r="H21" s="339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40"/>
      <c r="AB21" s="333"/>
      <c r="AC21" s="333"/>
      <c r="AD21" s="335"/>
      <c r="AE21" s="322"/>
    </row>
    <row r="22" spans="2:31" ht="12">
      <c r="B22" s="341" t="s">
        <v>210</v>
      </c>
      <c r="C22" s="342"/>
      <c r="D22" s="343"/>
      <c r="E22" s="342"/>
      <c r="F22" s="384"/>
      <c r="G22" s="322"/>
      <c r="H22" s="339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40"/>
      <c r="AB22" s="333"/>
      <c r="AC22" s="333"/>
      <c r="AD22" s="335"/>
      <c r="AE22" s="322"/>
    </row>
    <row r="23" spans="2:31" ht="12">
      <c r="B23" s="344"/>
      <c r="C23" s="357"/>
      <c r="D23" s="356"/>
      <c r="E23" s="357"/>
      <c r="F23" s="398"/>
      <c r="G23" s="346" t="s">
        <v>208</v>
      </c>
      <c r="H23" s="349"/>
      <c r="I23" s="348"/>
      <c r="J23" s="384">
        <f>F23*I23</f>
        <v>0</v>
      </c>
      <c r="K23" s="399"/>
      <c r="L23" s="400"/>
      <c r="M23" s="384"/>
      <c r="N23" s="384"/>
      <c r="O23" s="399"/>
      <c r="P23" s="400"/>
      <c r="Q23" s="384"/>
      <c r="R23" s="384"/>
      <c r="S23" s="399"/>
      <c r="T23" s="400"/>
      <c r="U23" s="384"/>
      <c r="V23" s="384"/>
      <c r="W23" s="399"/>
      <c r="X23" s="400"/>
      <c r="Y23" s="384"/>
      <c r="Z23" s="384"/>
      <c r="AA23" s="401">
        <f>F23*H23*I23</f>
        <v>0</v>
      </c>
      <c r="AB23" s="402">
        <v>0</v>
      </c>
      <c r="AC23" s="402">
        <f>AA23+AB23</f>
        <v>0</v>
      </c>
      <c r="AD23" s="403">
        <v>0</v>
      </c>
      <c r="AE23" s="384">
        <f>AA23-AD23</f>
        <v>0</v>
      </c>
    </row>
    <row r="24" spans="2:31" ht="12">
      <c r="B24" s="344"/>
      <c r="C24" s="345">
        <v>51300</v>
      </c>
      <c r="D24" s="338" t="s">
        <v>104</v>
      </c>
      <c r="E24" s="345">
        <v>5151</v>
      </c>
      <c r="F24" s="384"/>
      <c r="G24" s="346" t="s">
        <v>208</v>
      </c>
      <c r="H24" s="348"/>
      <c r="I24" s="348"/>
      <c r="J24" s="384">
        <f>$F24*H24*I24</f>
        <v>0</v>
      </c>
      <c r="K24" s="399"/>
      <c r="L24" s="400"/>
      <c r="M24" s="384"/>
      <c r="N24" s="384"/>
      <c r="O24" s="399"/>
      <c r="P24" s="400"/>
      <c r="Q24" s="384"/>
      <c r="R24" s="384"/>
      <c r="S24" s="399">
        <v>0</v>
      </c>
      <c r="T24" s="400">
        <v>12</v>
      </c>
      <c r="U24" s="384">
        <f>$F24*S24*T24/12*Merit^3</f>
        <v>0</v>
      </c>
      <c r="V24" s="384"/>
      <c r="W24" s="399">
        <v>0</v>
      </c>
      <c r="X24" s="400">
        <v>12</v>
      </c>
      <c r="Y24" s="384">
        <f>$F24*W24*X24/12*Merit^4</f>
        <v>0</v>
      </c>
      <c r="Z24" s="384"/>
      <c r="AA24" s="401">
        <f>F24*H24*I24</f>
        <v>0</v>
      </c>
      <c r="AB24" s="402"/>
      <c r="AC24" s="402"/>
      <c r="AD24" s="403">
        <v>0</v>
      </c>
      <c r="AE24" s="384">
        <f>AA24-AD24</f>
        <v>0</v>
      </c>
    </row>
    <row r="25" spans="2:31" ht="12">
      <c r="B25" s="358"/>
      <c r="C25" s="355"/>
      <c r="D25" s="356"/>
      <c r="E25" s="355"/>
      <c r="F25" s="322"/>
      <c r="G25" s="322"/>
      <c r="H25" s="322"/>
      <c r="I25" s="322"/>
      <c r="J25" s="384"/>
      <c r="K25" s="399"/>
      <c r="L25" s="384"/>
      <c r="M25" s="384"/>
      <c r="N25" s="384"/>
      <c r="O25" s="399"/>
      <c r="P25" s="384"/>
      <c r="Q25" s="384"/>
      <c r="R25" s="384"/>
      <c r="S25" s="399"/>
      <c r="T25" s="384"/>
      <c r="U25" s="384"/>
      <c r="V25" s="384"/>
      <c r="W25" s="399"/>
      <c r="X25" s="384"/>
      <c r="Y25" s="384"/>
      <c r="Z25" s="384"/>
      <c r="AA25" s="401">
        <f>F25*H25*I25</f>
        <v>0</v>
      </c>
      <c r="AB25" s="402"/>
      <c r="AC25" s="402"/>
      <c r="AD25" s="403">
        <v>0</v>
      </c>
      <c r="AE25" s="384">
        <f>AA25-AD25</f>
        <v>0</v>
      </c>
    </row>
    <row r="26" spans="2:32" s="2" customFormat="1" ht="12">
      <c r="B26" s="359" t="s">
        <v>211</v>
      </c>
      <c r="C26" s="360"/>
      <c r="D26" s="361"/>
      <c r="E26" s="360"/>
      <c r="F26" s="327"/>
      <c r="G26" s="323"/>
      <c r="H26" s="353"/>
      <c r="I26" s="354"/>
      <c r="J26" s="397">
        <f>SUM(J22:J24)</f>
        <v>0</v>
      </c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>
        <f>SUM(U22:U25)</f>
        <v>0</v>
      </c>
      <c r="V26" s="397"/>
      <c r="W26" s="397"/>
      <c r="X26" s="397"/>
      <c r="Y26" s="397">
        <f>SUM(Y22:Y25)</f>
        <v>0</v>
      </c>
      <c r="Z26" s="397"/>
      <c r="AA26" s="404">
        <f>SUM(AA22:AA25)</f>
        <v>0</v>
      </c>
      <c r="AB26" s="405">
        <f>SUM(AB22:AB25)</f>
        <v>0</v>
      </c>
      <c r="AC26" s="405">
        <f>SUM(AC22:AC25)</f>
        <v>0</v>
      </c>
      <c r="AD26" s="406">
        <f>SUM(AD22:AD25)</f>
        <v>0</v>
      </c>
      <c r="AE26" s="397">
        <f>SUM(AE23:AE25)</f>
        <v>0</v>
      </c>
      <c r="AF26" s="408"/>
    </row>
    <row r="27" spans="2:31" ht="12">
      <c r="B27" s="359"/>
      <c r="C27" s="360"/>
      <c r="D27" s="361"/>
      <c r="E27" s="360"/>
      <c r="F27" s="322"/>
      <c r="G27" s="322"/>
      <c r="H27" s="339"/>
      <c r="I27" s="325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401"/>
      <c r="AB27" s="402"/>
      <c r="AC27" s="402"/>
      <c r="AD27" s="403"/>
      <c r="AE27" s="384"/>
    </row>
    <row r="28" spans="2:32" s="2" customFormat="1" ht="12">
      <c r="B28" s="362" t="s">
        <v>212</v>
      </c>
      <c r="C28" s="360"/>
      <c r="D28" s="361"/>
      <c r="E28" s="360"/>
      <c r="F28" s="362"/>
      <c r="G28" s="362"/>
      <c r="H28" s="363"/>
      <c r="I28" s="364"/>
      <c r="J28" s="407">
        <f>J20+J26</f>
        <v>0</v>
      </c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>
        <f>U26+U20</f>
        <v>0</v>
      </c>
      <c r="V28" s="407"/>
      <c r="W28" s="407"/>
      <c r="X28" s="407"/>
      <c r="Y28" s="407">
        <f>Y26+Y20</f>
        <v>0</v>
      </c>
      <c r="Z28" s="407"/>
      <c r="AA28" s="407">
        <f>AA20+AA26</f>
        <v>0</v>
      </c>
      <c r="AB28" s="405" t="e">
        <f>AB26+AB20+#REF!</f>
        <v>#REF!</v>
      </c>
      <c r="AC28" s="405" t="e">
        <f>AC26+AC20+#REF!</f>
        <v>#REF!</v>
      </c>
      <c r="AD28" s="406">
        <f>AD20+AD26</f>
        <v>0</v>
      </c>
      <c r="AE28" s="407">
        <f>AE20+AE26</f>
        <v>0</v>
      </c>
      <c r="AF28" s="408"/>
    </row>
    <row r="29" spans="2:31" ht="12" hidden="1">
      <c r="B29" s="131"/>
      <c r="C29" s="70"/>
      <c r="D29" s="62"/>
      <c r="E29" s="70"/>
      <c r="F29" s="12"/>
      <c r="G29" s="88"/>
      <c r="H29" s="253"/>
      <c r="J29" s="6"/>
      <c r="K29" s="88"/>
      <c r="L29" s="17"/>
      <c r="M29" s="6"/>
      <c r="N29" s="17"/>
      <c r="O29" s="88"/>
      <c r="P29" s="17"/>
      <c r="Q29" s="6"/>
      <c r="R29" s="17"/>
      <c r="S29" s="88"/>
      <c r="T29" s="17"/>
      <c r="U29" s="6"/>
      <c r="V29" s="17"/>
      <c r="W29" s="88"/>
      <c r="X29" s="17"/>
      <c r="Y29" s="6"/>
      <c r="Z29" s="17"/>
      <c r="AA29" s="197"/>
      <c r="AB29" s="204"/>
      <c r="AC29" s="202"/>
      <c r="AD29" s="298"/>
      <c r="AE29" s="366"/>
    </row>
    <row r="30" spans="2:31" ht="12" hidden="1">
      <c r="B30" s="304" t="s">
        <v>76</v>
      </c>
      <c r="C30" s="71"/>
      <c r="D30" s="93"/>
      <c r="E30" s="71"/>
      <c r="F30" s="12"/>
      <c r="G30" s="88"/>
      <c r="H30" s="253"/>
      <c r="J30" s="6"/>
      <c r="K30" s="88"/>
      <c r="L30" s="17"/>
      <c r="M30" s="6"/>
      <c r="N30" s="17"/>
      <c r="O30" s="88"/>
      <c r="P30" s="17"/>
      <c r="Q30" s="6"/>
      <c r="R30" s="17"/>
      <c r="S30" s="88"/>
      <c r="T30" s="17"/>
      <c r="U30" s="6"/>
      <c r="V30" s="17"/>
      <c r="W30" s="88"/>
      <c r="X30" s="17"/>
      <c r="Y30" s="6"/>
      <c r="Z30" s="17"/>
      <c r="AA30" s="197"/>
      <c r="AB30" s="204"/>
      <c r="AC30" s="202"/>
      <c r="AD30" s="298"/>
      <c r="AE30" s="367"/>
    </row>
    <row r="31" spans="2:31" ht="12" hidden="1">
      <c r="B31" s="34" t="e">
        <f>#REF!</f>
        <v>#REF!</v>
      </c>
      <c r="C31" s="71"/>
      <c r="D31" s="93"/>
      <c r="E31" s="71"/>
      <c r="F31" s="12"/>
      <c r="G31" s="88"/>
      <c r="H31" s="253"/>
      <c r="J31" s="6"/>
      <c r="K31" s="88"/>
      <c r="L31" s="17"/>
      <c r="M31" s="6"/>
      <c r="N31" s="17"/>
      <c r="O31" s="88"/>
      <c r="P31" s="17"/>
      <c r="Q31" s="6"/>
      <c r="R31" s="17"/>
      <c r="S31" s="88"/>
      <c r="T31" s="17"/>
      <c r="U31" s="6"/>
      <c r="V31" s="17"/>
      <c r="W31" s="88"/>
      <c r="X31" s="17"/>
      <c r="Y31" s="6"/>
      <c r="Z31" s="17"/>
      <c r="AA31" s="197"/>
      <c r="AB31" s="204"/>
      <c r="AC31" s="202"/>
      <c r="AD31" s="298"/>
      <c r="AE31" s="367"/>
    </row>
    <row r="32" spans="2:31" ht="12" hidden="1">
      <c r="B32" s="280" t="s">
        <v>1</v>
      </c>
      <c r="C32" s="73">
        <v>53000</v>
      </c>
      <c r="D32" s="95" t="s">
        <v>105</v>
      </c>
      <c r="E32" s="76">
        <v>5651</v>
      </c>
      <c r="F32" s="12"/>
      <c r="G32" s="87" t="s">
        <v>84</v>
      </c>
      <c r="H32" s="250"/>
      <c r="I32" s="246" t="e">
        <f>#REF!</f>
        <v>#REF!</v>
      </c>
      <c r="J32" s="251" t="e">
        <f>$F32*$H32*$I32/12</f>
        <v>#REF!</v>
      </c>
      <c r="K32" s="250"/>
      <c r="L32" s="246"/>
      <c r="M32" s="251"/>
      <c r="N32" s="21"/>
      <c r="O32" s="250"/>
      <c r="P32" s="246"/>
      <c r="Q32" s="251"/>
      <c r="R32" s="21"/>
      <c r="S32" s="89" t="e">
        <f>#REF!</f>
        <v>#REF!</v>
      </c>
      <c r="T32" s="246" t="e">
        <f>#REF!</f>
        <v>#REF!</v>
      </c>
      <c r="U32" s="251" t="e">
        <f aca="true" t="shared" si="0" ref="U32:U46">$F32*Inflation^3*S32*T32/12</f>
        <v>#REF!</v>
      </c>
      <c r="V32" s="21"/>
      <c r="W32" s="89" t="e">
        <f>#REF!</f>
        <v>#REF!</v>
      </c>
      <c r="X32" s="246" t="e">
        <f>#REF!</f>
        <v>#REF!</v>
      </c>
      <c r="Y32" s="251" t="e">
        <f aca="true" t="shared" si="1" ref="Y32:Y46">$F32*Inflation^4*W32*X32/12</f>
        <v>#REF!</v>
      </c>
      <c r="Z32" s="21"/>
      <c r="AA32" s="197" t="e">
        <f aca="true" t="shared" si="2" ref="AA32:AA46">Y32+U32+Q32+M32+J32</f>
        <v>#REF!</v>
      </c>
      <c r="AB32" s="204">
        <v>0</v>
      </c>
      <c r="AC32" s="202" t="e">
        <f>AA32+AB32</f>
        <v>#REF!</v>
      </c>
      <c r="AD32" s="298"/>
      <c r="AE32" s="367"/>
    </row>
    <row r="33" spans="2:31" s="32" customFormat="1" ht="12" hidden="1">
      <c r="B33" s="280" t="s">
        <v>2</v>
      </c>
      <c r="C33" s="292">
        <v>53001</v>
      </c>
      <c r="D33" s="282" t="s">
        <v>106</v>
      </c>
      <c r="E33" s="292" t="s">
        <v>147</v>
      </c>
      <c r="F33" s="226"/>
      <c r="G33" s="275" t="s">
        <v>84</v>
      </c>
      <c r="H33" s="250"/>
      <c r="I33" s="277" t="e">
        <f>#REF!</f>
        <v>#REF!</v>
      </c>
      <c r="J33" s="269" t="e">
        <f>$F33*$H33*$I33/12</f>
        <v>#REF!</v>
      </c>
      <c r="K33" s="250"/>
      <c r="L33" s="277"/>
      <c r="M33" s="269"/>
      <c r="N33" s="270"/>
      <c r="O33" s="250"/>
      <c r="P33" s="277"/>
      <c r="Q33" s="269"/>
      <c r="R33" s="270"/>
      <c r="S33" s="283" t="e">
        <f>#REF!</f>
        <v>#REF!</v>
      </c>
      <c r="T33" s="277" t="e">
        <f>#REF!</f>
        <v>#REF!</v>
      </c>
      <c r="U33" s="269" t="e">
        <f t="shared" si="0"/>
        <v>#REF!</v>
      </c>
      <c r="V33" s="270"/>
      <c r="W33" s="283" t="e">
        <f>#REF!</f>
        <v>#REF!</v>
      </c>
      <c r="X33" s="277" t="e">
        <f>#REF!</f>
        <v>#REF!</v>
      </c>
      <c r="Y33" s="269" t="e">
        <f t="shared" si="1"/>
        <v>#REF!</v>
      </c>
      <c r="Z33" s="270"/>
      <c r="AA33" s="197" t="e">
        <f t="shared" si="2"/>
        <v>#REF!</v>
      </c>
      <c r="AB33" s="278">
        <v>0</v>
      </c>
      <c r="AC33" s="279" t="e">
        <f aca="true" t="shared" si="3" ref="AC33:AC46">AA33+AB33</f>
        <v>#REF!</v>
      </c>
      <c r="AD33" s="298"/>
      <c r="AE33" s="368"/>
    </row>
    <row r="34" spans="2:31" ht="12" hidden="1">
      <c r="B34" s="280" t="s">
        <v>54</v>
      </c>
      <c r="C34" s="73">
        <v>53002</v>
      </c>
      <c r="D34" s="95" t="s">
        <v>107</v>
      </c>
      <c r="E34" s="76">
        <v>5652</v>
      </c>
      <c r="F34" s="12"/>
      <c r="G34" s="87" t="s">
        <v>84</v>
      </c>
      <c r="H34" s="250"/>
      <c r="I34" s="246" t="e">
        <f>#REF!</f>
        <v>#REF!</v>
      </c>
      <c r="J34" s="251" t="e">
        <f>$F34*$H34*$I34/12</f>
        <v>#REF!</v>
      </c>
      <c r="K34" s="250"/>
      <c r="L34" s="246"/>
      <c r="M34" s="251"/>
      <c r="N34" s="21"/>
      <c r="O34" s="250"/>
      <c r="P34" s="246"/>
      <c r="Q34" s="251"/>
      <c r="R34" s="21"/>
      <c r="S34" s="89" t="e">
        <f>#REF!</f>
        <v>#REF!</v>
      </c>
      <c r="T34" s="246" t="e">
        <f>#REF!</f>
        <v>#REF!</v>
      </c>
      <c r="U34" s="251" t="e">
        <f t="shared" si="0"/>
        <v>#REF!</v>
      </c>
      <c r="V34" s="21"/>
      <c r="W34" s="89" t="e">
        <f>#REF!</f>
        <v>#REF!</v>
      </c>
      <c r="X34" s="246" t="e">
        <f>#REF!</f>
        <v>#REF!</v>
      </c>
      <c r="Y34" s="251" t="e">
        <f t="shared" si="1"/>
        <v>#REF!</v>
      </c>
      <c r="Z34" s="21"/>
      <c r="AA34" s="197" t="e">
        <f t="shared" si="2"/>
        <v>#REF!</v>
      </c>
      <c r="AB34" s="204">
        <v>0</v>
      </c>
      <c r="AC34" s="202" t="e">
        <f t="shared" si="3"/>
        <v>#REF!</v>
      </c>
      <c r="AD34" s="298"/>
      <c r="AE34" s="367"/>
    </row>
    <row r="35" spans="2:31" ht="12" hidden="1">
      <c r="B35" s="280" t="s">
        <v>3</v>
      </c>
      <c r="C35" s="73">
        <v>53003</v>
      </c>
      <c r="D35" s="95" t="s">
        <v>108</v>
      </c>
      <c r="E35" s="76">
        <v>5653</v>
      </c>
      <c r="F35" s="12"/>
      <c r="G35" s="87"/>
      <c r="H35" s="250"/>
      <c r="I35" s="246" t="e">
        <f>#REF!</f>
        <v>#REF!</v>
      </c>
      <c r="J35" s="251" t="e">
        <f>$F35*$H35*$I35/12</f>
        <v>#REF!</v>
      </c>
      <c r="K35" s="89"/>
      <c r="L35" s="246"/>
      <c r="M35" s="251"/>
      <c r="N35" s="21"/>
      <c r="O35" s="89"/>
      <c r="P35" s="246"/>
      <c r="Q35" s="251"/>
      <c r="R35" s="21"/>
      <c r="S35" s="89" t="e">
        <f>#REF!</f>
        <v>#REF!</v>
      </c>
      <c r="T35" s="246" t="e">
        <f>#REF!</f>
        <v>#REF!</v>
      </c>
      <c r="U35" s="251" t="e">
        <f t="shared" si="0"/>
        <v>#REF!</v>
      </c>
      <c r="V35" s="21"/>
      <c r="W35" s="89" t="e">
        <f>#REF!</f>
        <v>#REF!</v>
      </c>
      <c r="X35" s="246" t="e">
        <f>#REF!</f>
        <v>#REF!</v>
      </c>
      <c r="Y35" s="251" t="e">
        <f t="shared" si="1"/>
        <v>#REF!</v>
      </c>
      <c r="Z35" s="21"/>
      <c r="AA35" s="197" t="e">
        <f t="shared" si="2"/>
        <v>#REF!</v>
      </c>
      <c r="AB35" s="204">
        <v>0</v>
      </c>
      <c r="AC35" s="202" t="e">
        <f t="shared" si="3"/>
        <v>#REF!</v>
      </c>
      <c r="AD35" s="298"/>
      <c r="AE35" s="367"/>
    </row>
    <row r="36" spans="2:31" ht="12" hidden="1">
      <c r="B36" s="280" t="s">
        <v>4</v>
      </c>
      <c r="C36" s="73">
        <v>53004</v>
      </c>
      <c r="D36" s="95" t="s">
        <v>109</v>
      </c>
      <c r="E36" s="73" t="s">
        <v>101</v>
      </c>
      <c r="F36" s="12"/>
      <c r="G36" s="87" t="s">
        <v>84</v>
      </c>
      <c r="H36" s="250"/>
      <c r="I36" s="246" t="e">
        <f>#REF!</f>
        <v>#REF!</v>
      </c>
      <c r="J36" s="251" t="e">
        <f>$F36*$H36*$I36/12</f>
        <v>#REF!</v>
      </c>
      <c r="K36" s="89"/>
      <c r="L36" s="246"/>
      <c r="M36" s="251"/>
      <c r="N36" s="21"/>
      <c r="O36" s="89"/>
      <c r="P36" s="246"/>
      <c r="Q36" s="251"/>
      <c r="R36" s="21"/>
      <c r="S36" s="89" t="e">
        <f>#REF!</f>
        <v>#REF!</v>
      </c>
      <c r="T36" s="246" t="e">
        <f>#REF!</f>
        <v>#REF!</v>
      </c>
      <c r="U36" s="251" t="e">
        <f t="shared" si="0"/>
        <v>#REF!</v>
      </c>
      <c r="V36" s="21"/>
      <c r="W36" s="89" t="e">
        <f>#REF!</f>
        <v>#REF!</v>
      </c>
      <c r="X36" s="246" t="e">
        <f>#REF!</f>
        <v>#REF!</v>
      </c>
      <c r="Y36" s="251" t="e">
        <f t="shared" si="1"/>
        <v>#REF!</v>
      </c>
      <c r="Z36" s="21"/>
      <c r="AA36" s="197" t="e">
        <f t="shared" si="2"/>
        <v>#REF!</v>
      </c>
      <c r="AB36" s="204">
        <v>0</v>
      </c>
      <c r="AC36" s="202" t="e">
        <f t="shared" si="3"/>
        <v>#REF!</v>
      </c>
      <c r="AD36" s="298"/>
      <c r="AE36" s="367"/>
    </row>
    <row r="37" spans="2:31" s="32" customFormat="1" ht="12" hidden="1">
      <c r="B37" s="280" t="s">
        <v>91</v>
      </c>
      <c r="C37" s="292">
        <v>53005</v>
      </c>
      <c r="D37" s="282" t="s">
        <v>91</v>
      </c>
      <c r="E37" s="281">
        <v>5412</v>
      </c>
      <c r="F37" s="226"/>
      <c r="G37" s="268" t="s">
        <v>41</v>
      </c>
      <c r="H37" s="276"/>
      <c r="I37" s="277">
        <v>1</v>
      </c>
      <c r="J37" s="269">
        <f>$F37*$H37*$I37</f>
        <v>0</v>
      </c>
      <c r="K37" s="283"/>
      <c r="L37" s="277"/>
      <c r="M37" s="269"/>
      <c r="N37" s="270"/>
      <c r="O37" s="283"/>
      <c r="P37" s="277"/>
      <c r="Q37" s="269"/>
      <c r="R37" s="270"/>
      <c r="S37" s="283" t="e">
        <f>#REF!</f>
        <v>#REF!</v>
      </c>
      <c r="T37" s="277" t="e">
        <f>#REF!</f>
        <v>#REF!</v>
      </c>
      <c r="U37" s="269" t="e">
        <f t="shared" si="0"/>
        <v>#REF!</v>
      </c>
      <c r="V37" s="270"/>
      <c r="W37" s="283" t="e">
        <f>#REF!</f>
        <v>#REF!</v>
      </c>
      <c r="X37" s="277" t="e">
        <f>#REF!</f>
        <v>#REF!</v>
      </c>
      <c r="Y37" s="269" t="e">
        <f t="shared" si="1"/>
        <v>#REF!</v>
      </c>
      <c r="Z37" s="270"/>
      <c r="AA37" s="197" t="e">
        <f t="shared" si="2"/>
        <v>#REF!</v>
      </c>
      <c r="AB37" s="278">
        <v>0</v>
      </c>
      <c r="AC37" s="279" t="e">
        <f t="shared" si="3"/>
        <v>#REF!</v>
      </c>
      <c r="AD37" s="298"/>
      <c r="AE37" s="368"/>
    </row>
    <row r="38" spans="2:31" s="32" customFormat="1" ht="12" hidden="1">
      <c r="B38" s="280" t="s">
        <v>90</v>
      </c>
      <c r="C38" s="292">
        <v>53006</v>
      </c>
      <c r="D38" s="282" t="s">
        <v>110</v>
      </c>
      <c r="E38" s="281">
        <v>5413</v>
      </c>
      <c r="F38" s="226"/>
      <c r="G38" s="268" t="s">
        <v>41</v>
      </c>
      <c r="H38" s="250"/>
      <c r="I38" s="277">
        <v>0</v>
      </c>
      <c r="J38" s="269">
        <f>$F38*$H38*$I38/12</f>
        <v>0</v>
      </c>
      <c r="K38" s="283"/>
      <c r="L38" s="277"/>
      <c r="M38" s="269"/>
      <c r="N38" s="270"/>
      <c r="O38" s="250"/>
      <c r="P38" s="277"/>
      <c r="Q38" s="269"/>
      <c r="R38" s="270"/>
      <c r="S38" s="283" t="e">
        <f>#REF!</f>
        <v>#REF!</v>
      </c>
      <c r="T38" s="277" t="e">
        <f>#REF!</f>
        <v>#REF!</v>
      </c>
      <c r="U38" s="269" t="e">
        <f t="shared" si="0"/>
        <v>#REF!</v>
      </c>
      <c r="V38" s="270"/>
      <c r="W38" s="283" t="e">
        <f>#REF!</f>
        <v>#REF!</v>
      </c>
      <c r="X38" s="277" t="e">
        <f>#REF!</f>
        <v>#REF!</v>
      </c>
      <c r="Y38" s="269" t="e">
        <f t="shared" si="1"/>
        <v>#REF!</v>
      </c>
      <c r="Z38" s="270"/>
      <c r="AA38" s="197" t="e">
        <f t="shared" si="2"/>
        <v>#REF!</v>
      </c>
      <c r="AB38" s="278">
        <v>0</v>
      </c>
      <c r="AC38" s="279" t="e">
        <f t="shared" si="3"/>
        <v>#REF!</v>
      </c>
      <c r="AD38" s="298"/>
      <c r="AE38" s="368"/>
    </row>
    <row r="39" spans="2:31" ht="12" hidden="1">
      <c r="B39" s="303" t="s">
        <v>0</v>
      </c>
      <c r="C39" s="73">
        <v>53007</v>
      </c>
      <c r="D39" s="95" t="s">
        <v>111</v>
      </c>
      <c r="E39" s="73" t="s">
        <v>101</v>
      </c>
      <c r="F39" s="12"/>
      <c r="G39" s="89" t="s">
        <v>10</v>
      </c>
      <c r="H39" s="250"/>
      <c r="I39" s="246" t="e">
        <f>#REF!</f>
        <v>#REF!</v>
      </c>
      <c r="J39" s="251" t="e">
        <f>$F39*$H39*$I39/12</f>
        <v>#REF!</v>
      </c>
      <c r="K39" s="89"/>
      <c r="L39" s="246"/>
      <c r="M39" s="251"/>
      <c r="N39" s="21"/>
      <c r="O39" s="89"/>
      <c r="P39" s="246"/>
      <c r="Q39" s="251"/>
      <c r="R39" s="21"/>
      <c r="S39" s="89" t="e">
        <f>#REF!</f>
        <v>#REF!</v>
      </c>
      <c r="T39" s="246" t="e">
        <f>#REF!</f>
        <v>#REF!</v>
      </c>
      <c r="U39" s="251" t="e">
        <f t="shared" si="0"/>
        <v>#REF!</v>
      </c>
      <c r="V39" s="21"/>
      <c r="W39" s="89" t="e">
        <f>#REF!</f>
        <v>#REF!</v>
      </c>
      <c r="X39" s="246" t="e">
        <f>#REF!</f>
        <v>#REF!</v>
      </c>
      <c r="Y39" s="251" t="e">
        <f t="shared" si="1"/>
        <v>#REF!</v>
      </c>
      <c r="Z39" s="21"/>
      <c r="AA39" s="197" t="e">
        <f t="shared" si="2"/>
        <v>#REF!</v>
      </c>
      <c r="AB39" s="204">
        <v>0</v>
      </c>
      <c r="AC39" s="202" t="e">
        <f t="shared" si="3"/>
        <v>#REF!</v>
      </c>
      <c r="AD39" s="298"/>
      <c r="AE39" s="367"/>
    </row>
    <row r="40" spans="2:31" ht="12" hidden="1">
      <c r="B40" s="303" t="s">
        <v>87</v>
      </c>
      <c r="C40" s="73">
        <v>53008</v>
      </c>
      <c r="D40" s="95" t="s">
        <v>112</v>
      </c>
      <c r="E40" s="76">
        <v>5442</v>
      </c>
      <c r="F40" s="12"/>
      <c r="G40" s="88"/>
      <c r="H40" s="250"/>
      <c r="I40" s="246" t="e">
        <f>#REF!</f>
        <v>#REF!</v>
      </c>
      <c r="J40" s="251">
        <v>0</v>
      </c>
      <c r="K40" s="89"/>
      <c r="L40" s="246"/>
      <c r="M40" s="251"/>
      <c r="N40" s="21"/>
      <c r="O40" s="89"/>
      <c r="P40" s="246"/>
      <c r="Q40" s="251"/>
      <c r="R40" s="21"/>
      <c r="S40" s="89" t="e">
        <f>#REF!</f>
        <v>#REF!</v>
      </c>
      <c r="T40" s="246" t="e">
        <f>#REF!</f>
        <v>#REF!</v>
      </c>
      <c r="U40" s="251" t="e">
        <f t="shared" si="0"/>
        <v>#REF!</v>
      </c>
      <c r="V40" s="21"/>
      <c r="W40" s="89" t="e">
        <f>#REF!</f>
        <v>#REF!</v>
      </c>
      <c r="X40" s="246" t="e">
        <f>#REF!</f>
        <v>#REF!</v>
      </c>
      <c r="Y40" s="251" t="e">
        <f t="shared" si="1"/>
        <v>#REF!</v>
      </c>
      <c r="Z40" s="21"/>
      <c r="AA40" s="197" t="e">
        <f t="shared" si="2"/>
        <v>#REF!</v>
      </c>
      <c r="AB40" s="204">
        <v>0</v>
      </c>
      <c r="AC40" s="202" t="e">
        <f t="shared" si="3"/>
        <v>#REF!</v>
      </c>
      <c r="AD40" s="298"/>
      <c r="AE40" s="367"/>
    </row>
    <row r="41" spans="2:31" ht="12" hidden="1">
      <c r="B41" s="303" t="s">
        <v>77</v>
      </c>
      <c r="C41" s="73">
        <v>53009</v>
      </c>
      <c r="D41" s="95" t="s">
        <v>113</v>
      </c>
      <c r="E41" s="76">
        <v>5441</v>
      </c>
      <c r="F41" s="12"/>
      <c r="G41" s="88" t="s">
        <v>40</v>
      </c>
      <c r="H41" s="250"/>
      <c r="I41" s="246" t="e">
        <f>#REF!</f>
        <v>#REF!</v>
      </c>
      <c r="J41" s="251" t="e">
        <f>$F41*$H41*$I41/12</f>
        <v>#REF!</v>
      </c>
      <c r="K41" s="89"/>
      <c r="L41" s="246"/>
      <c r="M41" s="251"/>
      <c r="N41" s="21"/>
      <c r="O41" s="89"/>
      <c r="P41" s="246"/>
      <c r="Q41" s="251"/>
      <c r="R41" s="21"/>
      <c r="S41" s="89" t="e">
        <f>#REF!</f>
        <v>#REF!</v>
      </c>
      <c r="T41" s="246" t="e">
        <f>#REF!</f>
        <v>#REF!</v>
      </c>
      <c r="U41" s="251" t="e">
        <f t="shared" si="0"/>
        <v>#REF!</v>
      </c>
      <c r="V41" s="21"/>
      <c r="W41" s="89" t="e">
        <f>#REF!</f>
        <v>#REF!</v>
      </c>
      <c r="X41" s="246" t="e">
        <f>#REF!</f>
        <v>#REF!</v>
      </c>
      <c r="Y41" s="251" t="e">
        <f t="shared" si="1"/>
        <v>#REF!</v>
      </c>
      <c r="Z41" s="21"/>
      <c r="AA41" s="197" t="e">
        <f t="shared" si="2"/>
        <v>#REF!</v>
      </c>
      <c r="AB41" s="204">
        <v>0</v>
      </c>
      <c r="AC41" s="202" t="e">
        <f t="shared" si="3"/>
        <v>#REF!</v>
      </c>
      <c r="AD41" s="298"/>
      <c r="AE41" s="367"/>
    </row>
    <row r="42" spans="2:31" ht="12" hidden="1">
      <c r="B42" s="280" t="s">
        <v>102</v>
      </c>
      <c r="C42" s="73">
        <v>53100</v>
      </c>
      <c r="D42" s="95" t="s">
        <v>102</v>
      </c>
      <c r="E42" s="76">
        <v>5114</v>
      </c>
      <c r="F42" s="11"/>
      <c r="G42" s="88" t="s">
        <v>177</v>
      </c>
      <c r="H42" s="250"/>
      <c r="I42" s="246"/>
      <c r="J42" s="251" t="e">
        <f>+#REF!*F42*0.9</f>
        <v>#REF!</v>
      </c>
      <c r="K42" s="250"/>
      <c r="L42" s="246"/>
      <c r="M42" s="251"/>
      <c r="N42" s="21"/>
      <c r="O42" s="250"/>
      <c r="P42" s="246"/>
      <c r="Q42" s="251"/>
      <c r="R42" s="21"/>
      <c r="S42" s="89" t="e">
        <f>#REF!</f>
        <v>#REF!</v>
      </c>
      <c r="T42" s="246" t="e">
        <f>#REF!</f>
        <v>#REF!</v>
      </c>
      <c r="U42" s="251" t="e">
        <f t="shared" si="0"/>
        <v>#REF!</v>
      </c>
      <c r="V42" s="21"/>
      <c r="W42" s="89" t="e">
        <f>#REF!</f>
        <v>#REF!</v>
      </c>
      <c r="X42" s="246" t="e">
        <f>#REF!</f>
        <v>#REF!</v>
      </c>
      <c r="Y42" s="251" t="e">
        <f t="shared" si="1"/>
        <v>#REF!</v>
      </c>
      <c r="Z42" s="21"/>
      <c r="AA42" s="197" t="e">
        <f t="shared" si="2"/>
        <v>#REF!</v>
      </c>
      <c r="AB42" s="204">
        <v>0</v>
      </c>
      <c r="AC42" s="202" t="e">
        <f t="shared" si="3"/>
        <v>#REF!</v>
      </c>
      <c r="AD42" s="298"/>
      <c r="AE42" s="367"/>
    </row>
    <row r="43" spans="2:31" ht="12" hidden="1">
      <c r="B43" s="280" t="s">
        <v>178</v>
      </c>
      <c r="C43" s="73">
        <v>53101</v>
      </c>
      <c r="D43" s="95" t="s">
        <v>103</v>
      </c>
      <c r="E43" s="73" t="s">
        <v>101</v>
      </c>
      <c r="F43" s="12"/>
      <c r="G43" s="88" t="s">
        <v>84</v>
      </c>
      <c r="H43" s="250"/>
      <c r="I43" s="246" t="e">
        <f>#REF!</f>
        <v>#REF!</v>
      </c>
      <c r="J43" s="251" t="e">
        <f>$F43*$H43*$I43/12</f>
        <v>#REF!</v>
      </c>
      <c r="K43" s="250"/>
      <c r="L43" s="246"/>
      <c r="M43" s="251"/>
      <c r="N43" s="21"/>
      <c r="O43" s="250"/>
      <c r="P43" s="246"/>
      <c r="Q43" s="251"/>
      <c r="R43" s="21"/>
      <c r="S43" s="89" t="e">
        <f>#REF!</f>
        <v>#REF!</v>
      </c>
      <c r="T43" s="246" t="e">
        <f>#REF!</f>
        <v>#REF!</v>
      </c>
      <c r="U43" s="251" t="e">
        <f t="shared" si="0"/>
        <v>#REF!</v>
      </c>
      <c r="V43" s="21"/>
      <c r="W43" s="89" t="e">
        <f>#REF!</f>
        <v>#REF!</v>
      </c>
      <c r="X43" s="246" t="e">
        <f>#REF!</f>
        <v>#REF!</v>
      </c>
      <c r="Y43" s="251" t="e">
        <f t="shared" si="1"/>
        <v>#REF!</v>
      </c>
      <c r="Z43" s="21"/>
      <c r="AA43" s="197" t="e">
        <f t="shared" si="2"/>
        <v>#REF!</v>
      </c>
      <c r="AB43" s="204">
        <v>0</v>
      </c>
      <c r="AC43" s="202" t="e">
        <f t="shared" si="3"/>
        <v>#REF!</v>
      </c>
      <c r="AD43" s="298"/>
      <c r="AE43" s="367"/>
    </row>
    <row r="44" spans="2:31" s="32" customFormat="1" ht="12" hidden="1">
      <c r="B44" s="280" t="s">
        <v>114</v>
      </c>
      <c r="C44" s="281">
        <v>54000</v>
      </c>
      <c r="D44" s="282" t="s">
        <v>114</v>
      </c>
      <c r="E44" s="281">
        <v>5411</v>
      </c>
      <c r="F44" s="226"/>
      <c r="G44" s="268" t="s">
        <v>41</v>
      </c>
      <c r="H44" s="250"/>
      <c r="I44" s="277">
        <v>0</v>
      </c>
      <c r="J44" s="269">
        <f>$F44*$H44*$I44/12</f>
        <v>0</v>
      </c>
      <c r="K44" s="250"/>
      <c r="L44" s="277"/>
      <c r="M44" s="269"/>
      <c r="N44" s="270"/>
      <c r="O44" s="250"/>
      <c r="P44" s="277"/>
      <c r="Q44" s="269"/>
      <c r="R44" s="270"/>
      <c r="S44" s="283" t="e">
        <f>#REF!</f>
        <v>#REF!</v>
      </c>
      <c r="T44" s="277" t="e">
        <f>#REF!</f>
        <v>#REF!</v>
      </c>
      <c r="U44" s="269" t="e">
        <f t="shared" si="0"/>
        <v>#REF!</v>
      </c>
      <c r="V44" s="270"/>
      <c r="W44" s="283" t="e">
        <f>#REF!</f>
        <v>#REF!</v>
      </c>
      <c r="X44" s="277" t="e">
        <f>#REF!</f>
        <v>#REF!</v>
      </c>
      <c r="Y44" s="269" t="e">
        <f t="shared" si="1"/>
        <v>#REF!</v>
      </c>
      <c r="Z44" s="270"/>
      <c r="AA44" s="197" t="e">
        <f t="shared" si="2"/>
        <v>#REF!</v>
      </c>
      <c r="AB44" s="278">
        <v>0</v>
      </c>
      <c r="AC44" s="279" t="e">
        <f t="shared" si="3"/>
        <v>#REF!</v>
      </c>
      <c r="AD44" s="298"/>
      <c r="AE44" s="368"/>
    </row>
    <row r="45" spans="2:31" ht="12" hidden="1">
      <c r="B45" s="280" t="s">
        <v>115</v>
      </c>
      <c r="C45" s="76">
        <v>54001</v>
      </c>
      <c r="D45" s="95" t="s">
        <v>115</v>
      </c>
      <c r="E45" s="76">
        <v>5421</v>
      </c>
      <c r="F45" s="12"/>
      <c r="G45" s="88" t="s">
        <v>42</v>
      </c>
      <c r="H45" s="250"/>
      <c r="I45" s="246" t="e">
        <f>#REF!</f>
        <v>#REF!</v>
      </c>
      <c r="J45" s="251" t="e">
        <f>$F45*$H45*$I45/12</f>
        <v>#REF!</v>
      </c>
      <c r="K45" s="89"/>
      <c r="L45" s="246"/>
      <c r="M45" s="251"/>
      <c r="N45" s="21"/>
      <c r="O45" s="250"/>
      <c r="P45" s="246"/>
      <c r="Q45" s="251"/>
      <c r="R45" s="21"/>
      <c r="S45" s="89" t="e">
        <f>#REF!</f>
        <v>#REF!</v>
      </c>
      <c r="T45" s="246" t="e">
        <f>#REF!</f>
        <v>#REF!</v>
      </c>
      <c r="U45" s="251" t="e">
        <f t="shared" si="0"/>
        <v>#REF!</v>
      </c>
      <c r="V45" s="21"/>
      <c r="W45" s="89" t="e">
        <f>#REF!</f>
        <v>#REF!</v>
      </c>
      <c r="X45" s="246" t="e">
        <f>#REF!</f>
        <v>#REF!</v>
      </c>
      <c r="Y45" s="251" t="e">
        <f t="shared" si="1"/>
        <v>#REF!</v>
      </c>
      <c r="Z45" s="21"/>
      <c r="AA45" s="197" t="e">
        <f t="shared" si="2"/>
        <v>#REF!</v>
      </c>
      <c r="AB45" s="204">
        <v>0</v>
      </c>
      <c r="AC45" s="202" t="e">
        <f t="shared" si="3"/>
        <v>#REF!</v>
      </c>
      <c r="AD45" s="298"/>
      <c r="AE45" s="367"/>
    </row>
    <row r="46" spans="2:31" ht="12" hidden="1">
      <c r="B46" s="303" t="s">
        <v>60</v>
      </c>
      <c r="C46" s="76">
        <v>54002</v>
      </c>
      <c r="D46" s="95" t="s">
        <v>116</v>
      </c>
      <c r="E46" s="76">
        <v>5431</v>
      </c>
      <c r="F46" s="12">
        <v>0</v>
      </c>
      <c r="G46" s="88" t="s">
        <v>172</v>
      </c>
      <c r="H46" s="250"/>
      <c r="I46" s="246" t="e">
        <f>#REF!</f>
        <v>#REF!</v>
      </c>
      <c r="J46" s="254" t="e">
        <f>$F46*$H46*$I46/12</f>
        <v>#REF!</v>
      </c>
      <c r="K46" s="250"/>
      <c r="L46" s="246"/>
      <c r="M46" s="254"/>
      <c r="N46" s="21"/>
      <c r="O46" s="250"/>
      <c r="P46" s="246"/>
      <c r="Q46" s="254"/>
      <c r="R46" s="21"/>
      <c r="S46" s="89" t="e">
        <f>#REF!</f>
        <v>#REF!</v>
      </c>
      <c r="T46" s="246" t="e">
        <f>#REF!</f>
        <v>#REF!</v>
      </c>
      <c r="U46" s="254" t="e">
        <f t="shared" si="0"/>
        <v>#REF!</v>
      </c>
      <c r="V46" s="21"/>
      <c r="W46" s="89" t="e">
        <f>#REF!</f>
        <v>#REF!</v>
      </c>
      <c r="X46" s="246" t="e">
        <f>#REF!</f>
        <v>#REF!</v>
      </c>
      <c r="Y46" s="254" t="e">
        <f t="shared" si="1"/>
        <v>#REF!</v>
      </c>
      <c r="Z46" s="21"/>
      <c r="AA46" s="198" t="e">
        <f t="shared" si="2"/>
        <v>#REF!</v>
      </c>
      <c r="AB46" s="204">
        <v>0</v>
      </c>
      <c r="AC46" s="200" t="e">
        <f t="shared" si="3"/>
        <v>#REF!</v>
      </c>
      <c r="AD46" s="298"/>
      <c r="AE46" s="367"/>
    </row>
    <row r="47" spans="2:31" s="2" customFormat="1" ht="12" hidden="1">
      <c r="B47" s="305" t="e">
        <f>"Subtotal"&amp;" "&amp;B31</f>
        <v>#REF!</v>
      </c>
      <c r="C47" s="98"/>
      <c r="D47" s="94"/>
      <c r="E47" s="98"/>
      <c r="F47" s="99"/>
      <c r="G47" s="100"/>
      <c r="H47" s="255"/>
      <c r="I47" s="101"/>
      <c r="J47" s="251" t="e">
        <f>SUM(J32:J46)</f>
        <v>#REF!</v>
      </c>
      <c r="K47" s="258"/>
      <c r="L47" s="101"/>
      <c r="M47" s="256"/>
      <c r="N47" s="102"/>
      <c r="O47" s="258"/>
      <c r="P47" s="101"/>
      <c r="Q47" s="256"/>
      <c r="R47" s="102"/>
      <c r="S47" s="258"/>
      <c r="T47" s="101"/>
      <c r="U47" s="256" t="e">
        <f>SUM(U31:U46)</f>
        <v>#REF!</v>
      </c>
      <c r="V47" s="102"/>
      <c r="W47" s="258"/>
      <c r="X47" s="101"/>
      <c r="Y47" s="256" t="e">
        <f>SUM(Y31:Y46)</f>
        <v>#REF!</v>
      </c>
      <c r="Z47" s="102"/>
      <c r="AA47" s="199" t="e">
        <f>SUM(AA31:AA46)</f>
        <v>#REF!</v>
      </c>
      <c r="AB47" s="205">
        <f>SUM(AB31:AB46)</f>
        <v>0</v>
      </c>
      <c r="AC47" s="201" t="e">
        <f>SUM(AC31:AC46)</f>
        <v>#REF!</v>
      </c>
      <c r="AD47" s="299"/>
      <c r="AE47" s="365"/>
    </row>
    <row r="48" spans="2:31" ht="12" hidden="1">
      <c r="B48" s="303"/>
      <c r="C48" s="73"/>
      <c r="D48" s="95"/>
      <c r="E48" s="73"/>
      <c r="F48" s="12"/>
      <c r="G48" s="88"/>
      <c r="H48" s="252"/>
      <c r="I48" s="21"/>
      <c r="J48" s="251"/>
      <c r="K48" s="158"/>
      <c r="L48" s="21"/>
      <c r="M48" s="251"/>
      <c r="N48" s="21"/>
      <c r="O48" s="158"/>
      <c r="P48" s="21"/>
      <c r="Q48" s="251"/>
      <c r="R48" s="21"/>
      <c r="S48" s="158"/>
      <c r="T48" s="21"/>
      <c r="U48" s="251"/>
      <c r="V48" s="21"/>
      <c r="W48" s="158"/>
      <c r="X48" s="21"/>
      <c r="Y48" s="251"/>
      <c r="Z48" s="21"/>
      <c r="AA48" s="197"/>
      <c r="AB48" s="204"/>
      <c r="AC48" s="202"/>
      <c r="AD48" s="298"/>
      <c r="AE48" s="367"/>
    </row>
    <row r="49" spans="2:31" ht="12" hidden="1">
      <c r="B49" s="34" t="e">
        <f>#REF!</f>
        <v>#REF!</v>
      </c>
      <c r="C49" s="71"/>
      <c r="D49" s="93"/>
      <c r="E49" s="71"/>
      <c r="F49" s="12"/>
      <c r="G49" s="88"/>
      <c r="H49" s="253"/>
      <c r="J49" s="6"/>
      <c r="K49" s="88"/>
      <c r="L49" s="17"/>
      <c r="M49" s="6"/>
      <c r="N49" s="17"/>
      <c r="O49" s="88"/>
      <c r="P49" s="17"/>
      <c r="Q49" s="6"/>
      <c r="R49" s="17"/>
      <c r="S49" s="88"/>
      <c r="T49" s="17"/>
      <c r="U49" s="6"/>
      <c r="V49" s="17"/>
      <c r="W49" s="88"/>
      <c r="X49" s="17"/>
      <c r="Y49" s="6"/>
      <c r="Z49" s="17"/>
      <c r="AA49" s="197"/>
      <c r="AB49" s="204"/>
      <c r="AC49" s="202"/>
      <c r="AD49" s="298"/>
      <c r="AE49" s="367"/>
    </row>
    <row r="50" spans="2:31" ht="12" hidden="1">
      <c r="B50" s="280" t="s">
        <v>1</v>
      </c>
      <c r="C50" s="73">
        <v>53000</v>
      </c>
      <c r="D50" s="95" t="s">
        <v>105</v>
      </c>
      <c r="E50" s="76">
        <v>5651</v>
      </c>
      <c r="F50" s="12">
        <v>0</v>
      </c>
      <c r="G50" s="87" t="s">
        <v>84</v>
      </c>
      <c r="H50" s="250" t="e">
        <f>#REF!</f>
        <v>#REF!</v>
      </c>
      <c r="I50" s="246" t="e">
        <f>#REF!</f>
        <v>#REF!</v>
      </c>
      <c r="J50" s="251" t="e">
        <f aca="true" t="shared" si="4" ref="J50:J64">$F50*$H50*$I50/12</f>
        <v>#REF!</v>
      </c>
      <c r="K50" s="89"/>
      <c r="L50" s="246"/>
      <c r="M50" s="251"/>
      <c r="N50" s="21"/>
      <c r="O50" s="89"/>
      <c r="P50" s="246"/>
      <c r="Q50" s="251"/>
      <c r="R50" s="21"/>
      <c r="S50" s="89" t="e">
        <f>#REF!</f>
        <v>#REF!</v>
      </c>
      <c r="T50" s="246" t="e">
        <f>#REF!</f>
        <v>#REF!</v>
      </c>
      <c r="U50" s="251" t="e">
        <f aca="true" t="shared" si="5" ref="U50:U64">$F50*Inflation^3*S50*T50/12</f>
        <v>#REF!</v>
      </c>
      <c r="V50" s="21"/>
      <c r="W50" s="89" t="e">
        <f>#REF!</f>
        <v>#REF!</v>
      </c>
      <c r="X50" s="246" t="e">
        <f>#REF!</f>
        <v>#REF!</v>
      </c>
      <c r="Y50" s="251" t="e">
        <f aca="true" t="shared" si="6" ref="Y50:Y64">$F50*Inflation^4*W50*X50/12</f>
        <v>#REF!</v>
      </c>
      <c r="Z50" s="21"/>
      <c r="AA50" s="197" t="e">
        <f aca="true" t="shared" si="7" ref="AA50:AA64">Y50+U50+Q50+M50+J50</f>
        <v>#REF!</v>
      </c>
      <c r="AB50" s="204">
        <v>0</v>
      </c>
      <c r="AC50" s="202" t="e">
        <f>AA50+AB50</f>
        <v>#REF!</v>
      </c>
      <c r="AD50" s="298"/>
      <c r="AE50" s="367"/>
    </row>
    <row r="51" spans="2:31" ht="12" hidden="1">
      <c r="B51" s="280" t="s">
        <v>2</v>
      </c>
      <c r="C51" s="73">
        <v>53001</v>
      </c>
      <c r="D51" s="95" t="s">
        <v>106</v>
      </c>
      <c r="E51" s="73" t="s">
        <v>147</v>
      </c>
      <c r="F51" s="12">
        <v>0</v>
      </c>
      <c r="G51" s="87" t="s">
        <v>84</v>
      </c>
      <c r="H51" s="250" t="e">
        <f>#REF!</f>
        <v>#REF!</v>
      </c>
      <c r="I51" s="246" t="e">
        <f>#REF!</f>
        <v>#REF!</v>
      </c>
      <c r="J51" s="251" t="e">
        <f t="shared" si="4"/>
        <v>#REF!</v>
      </c>
      <c r="K51" s="89"/>
      <c r="L51" s="246"/>
      <c r="M51" s="251"/>
      <c r="N51" s="21"/>
      <c r="O51" s="89"/>
      <c r="P51" s="246"/>
      <c r="Q51" s="251"/>
      <c r="R51" s="21"/>
      <c r="S51" s="89" t="e">
        <f>#REF!</f>
        <v>#REF!</v>
      </c>
      <c r="T51" s="246" t="e">
        <f>#REF!</f>
        <v>#REF!</v>
      </c>
      <c r="U51" s="251" t="e">
        <f t="shared" si="5"/>
        <v>#REF!</v>
      </c>
      <c r="V51" s="21"/>
      <c r="W51" s="89" t="e">
        <f>#REF!</f>
        <v>#REF!</v>
      </c>
      <c r="X51" s="246" t="e">
        <f>#REF!</f>
        <v>#REF!</v>
      </c>
      <c r="Y51" s="251" t="e">
        <f t="shared" si="6"/>
        <v>#REF!</v>
      </c>
      <c r="Z51" s="21"/>
      <c r="AA51" s="197" t="e">
        <f t="shared" si="7"/>
        <v>#REF!</v>
      </c>
      <c r="AB51" s="204">
        <v>0</v>
      </c>
      <c r="AC51" s="202" t="e">
        <f aca="true" t="shared" si="8" ref="AC51:AC64">AA51+AB51</f>
        <v>#REF!</v>
      </c>
      <c r="AD51" s="298"/>
      <c r="AE51" s="367"/>
    </row>
    <row r="52" spans="2:31" ht="12" hidden="1">
      <c r="B52" s="280" t="s">
        <v>54</v>
      </c>
      <c r="C52" s="73">
        <v>53002</v>
      </c>
      <c r="D52" s="95" t="s">
        <v>107</v>
      </c>
      <c r="E52" s="76">
        <v>5652</v>
      </c>
      <c r="F52" s="12">
        <v>0</v>
      </c>
      <c r="G52" s="87" t="s">
        <v>84</v>
      </c>
      <c r="H52" s="250" t="e">
        <f>#REF!</f>
        <v>#REF!</v>
      </c>
      <c r="I52" s="246" t="e">
        <f>#REF!</f>
        <v>#REF!</v>
      </c>
      <c r="J52" s="251" t="e">
        <f t="shared" si="4"/>
        <v>#REF!</v>
      </c>
      <c r="K52" s="89"/>
      <c r="L52" s="246"/>
      <c r="M52" s="251"/>
      <c r="N52" s="21"/>
      <c r="O52" s="89"/>
      <c r="P52" s="246"/>
      <c r="Q52" s="251"/>
      <c r="R52" s="21"/>
      <c r="S52" s="89" t="e">
        <f>#REF!</f>
        <v>#REF!</v>
      </c>
      <c r="T52" s="246" t="e">
        <f>#REF!</f>
        <v>#REF!</v>
      </c>
      <c r="U52" s="251" t="e">
        <f t="shared" si="5"/>
        <v>#REF!</v>
      </c>
      <c r="V52" s="21"/>
      <c r="W52" s="89" t="e">
        <f>#REF!</f>
        <v>#REF!</v>
      </c>
      <c r="X52" s="246" t="e">
        <f>#REF!</f>
        <v>#REF!</v>
      </c>
      <c r="Y52" s="251" t="e">
        <f t="shared" si="6"/>
        <v>#REF!</v>
      </c>
      <c r="Z52" s="21"/>
      <c r="AA52" s="197" t="e">
        <f t="shared" si="7"/>
        <v>#REF!</v>
      </c>
      <c r="AB52" s="204">
        <v>0</v>
      </c>
      <c r="AC52" s="202" t="e">
        <f t="shared" si="8"/>
        <v>#REF!</v>
      </c>
      <c r="AD52" s="298"/>
      <c r="AE52" s="367"/>
    </row>
    <row r="53" spans="2:31" ht="12" hidden="1">
      <c r="B53" s="280" t="s">
        <v>3</v>
      </c>
      <c r="C53" s="73">
        <v>53003</v>
      </c>
      <c r="D53" s="95" t="s">
        <v>108</v>
      </c>
      <c r="E53" s="76">
        <v>5653</v>
      </c>
      <c r="F53" s="12">
        <v>0</v>
      </c>
      <c r="G53" s="87"/>
      <c r="H53" s="250" t="e">
        <f>#REF!</f>
        <v>#REF!</v>
      </c>
      <c r="I53" s="246" t="e">
        <f>#REF!</f>
        <v>#REF!</v>
      </c>
      <c r="J53" s="251" t="e">
        <f t="shared" si="4"/>
        <v>#REF!</v>
      </c>
      <c r="K53" s="89"/>
      <c r="L53" s="246"/>
      <c r="M53" s="251"/>
      <c r="N53" s="21"/>
      <c r="O53" s="89"/>
      <c r="P53" s="246"/>
      <c r="Q53" s="251"/>
      <c r="R53" s="21"/>
      <c r="S53" s="89" t="e">
        <f>#REF!</f>
        <v>#REF!</v>
      </c>
      <c r="T53" s="246" t="e">
        <f>#REF!</f>
        <v>#REF!</v>
      </c>
      <c r="U53" s="251" t="e">
        <f t="shared" si="5"/>
        <v>#REF!</v>
      </c>
      <c r="V53" s="21"/>
      <c r="W53" s="89" t="e">
        <f>#REF!</f>
        <v>#REF!</v>
      </c>
      <c r="X53" s="246" t="e">
        <f>#REF!</f>
        <v>#REF!</v>
      </c>
      <c r="Y53" s="251" t="e">
        <f t="shared" si="6"/>
        <v>#REF!</v>
      </c>
      <c r="Z53" s="21"/>
      <c r="AA53" s="197" t="e">
        <f t="shared" si="7"/>
        <v>#REF!</v>
      </c>
      <c r="AB53" s="204">
        <v>0</v>
      </c>
      <c r="AC53" s="202" t="e">
        <f t="shared" si="8"/>
        <v>#REF!</v>
      </c>
      <c r="AD53" s="298"/>
      <c r="AE53" s="367"/>
    </row>
    <row r="54" spans="2:31" ht="12" hidden="1">
      <c r="B54" s="280" t="s">
        <v>4</v>
      </c>
      <c r="C54" s="73">
        <v>53004</v>
      </c>
      <c r="D54" s="95" t="s">
        <v>109</v>
      </c>
      <c r="E54" s="73" t="s">
        <v>101</v>
      </c>
      <c r="F54" s="12">
        <v>0</v>
      </c>
      <c r="G54" s="87" t="s">
        <v>84</v>
      </c>
      <c r="H54" s="250" t="e">
        <f>#REF!</f>
        <v>#REF!</v>
      </c>
      <c r="I54" s="246" t="e">
        <f>#REF!</f>
        <v>#REF!</v>
      </c>
      <c r="J54" s="251" t="e">
        <f t="shared" si="4"/>
        <v>#REF!</v>
      </c>
      <c r="K54" s="89"/>
      <c r="L54" s="246"/>
      <c r="M54" s="251"/>
      <c r="N54" s="21"/>
      <c r="O54" s="89"/>
      <c r="P54" s="246"/>
      <c r="Q54" s="251"/>
      <c r="R54" s="21"/>
      <c r="S54" s="89" t="e">
        <f>#REF!</f>
        <v>#REF!</v>
      </c>
      <c r="T54" s="246" t="e">
        <f>#REF!</f>
        <v>#REF!</v>
      </c>
      <c r="U54" s="251" t="e">
        <f t="shared" si="5"/>
        <v>#REF!</v>
      </c>
      <c r="V54" s="21"/>
      <c r="W54" s="89" t="e">
        <f>#REF!</f>
        <v>#REF!</v>
      </c>
      <c r="X54" s="246" t="e">
        <f>#REF!</f>
        <v>#REF!</v>
      </c>
      <c r="Y54" s="251" t="e">
        <f t="shared" si="6"/>
        <v>#REF!</v>
      </c>
      <c r="Z54" s="21"/>
      <c r="AA54" s="197" t="e">
        <f t="shared" si="7"/>
        <v>#REF!</v>
      </c>
      <c r="AB54" s="204">
        <v>0</v>
      </c>
      <c r="AC54" s="202" t="e">
        <f t="shared" si="8"/>
        <v>#REF!</v>
      </c>
      <c r="AD54" s="298"/>
      <c r="AE54" s="367"/>
    </row>
    <row r="55" spans="2:31" ht="12" hidden="1">
      <c r="B55" s="280" t="s">
        <v>91</v>
      </c>
      <c r="C55" s="73">
        <v>53005</v>
      </c>
      <c r="D55" s="95" t="s">
        <v>91</v>
      </c>
      <c r="E55" s="76">
        <v>5412</v>
      </c>
      <c r="F55" s="12">
        <v>0</v>
      </c>
      <c r="G55" s="88" t="s">
        <v>41</v>
      </c>
      <c r="H55" s="250" t="e">
        <f>#REF!</f>
        <v>#REF!</v>
      </c>
      <c r="I55" s="246" t="e">
        <f>#REF!</f>
        <v>#REF!</v>
      </c>
      <c r="J55" s="251" t="e">
        <f t="shared" si="4"/>
        <v>#REF!</v>
      </c>
      <c r="K55" s="89"/>
      <c r="L55" s="246"/>
      <c r="M55" s="251"/>
      <c r="N55" s="21"/>
      <c r="O55" s="89"/>
      <c r="P55" s="246"/>
      <c r="Q55" s="251"/>
      <c r="R55" s="21"/>
      <c r="S55" s="89" t="e">
        <f>#REF!</f>
        <v>#REF!</v>
      </c>
      <c r="T55" s="246" t="e">
        <f>#REF!</f>
        <v>#REF!</v>
      </c>
      <c r="U55" s="251" t="e">
        <f t="shared" si="5"/>
        <v>#REF!</v>
      </c>
      <c r="V55" s="21"/>
      <c r="W55" s="89" t="e">
        <f>#REF!</f>
        <v>#REF!</v>
      </c>
      <c r="X55" s="246" t="e">
        <f>#REF!</f>
        <v>#REF!</v>
      </c>
      <c r="Y55" s="251" t="e">
        <f t="shared" si="6"/>
        <v>#REF!</v>
      </c>
      <c r="Z55" s="21"/>
      <c r="AA55" s="197" t="e">
        <f t="shared" si="7"/>
        <v>#REF!</v>
      </c>
      <c r="AB55" s="204">
        <v>0</v>
      </c>
      <c r="AC55" s="202" t="e">
        <f t="shared" si="8"/>
        <v>#REF!</v>
      </c>
      <c r="AD55" s="298"/>
      <c r="AE55" s="367"/>
    </row>
    <row r="56" spans="2:31" ht="12" hidden="1">
      <c r="B56" s="280" t="s">
        <v>90</v>
      </c>
      <c r="C56" s="73">
        <v>53006</v>
      </c>
      <c r="D56" s="95" t="s">
        <v>110</v>
      </c>
      <c r="E56" s="76">
        <v>5413</v>
      </c>
      <c r="F56" s="12">
        <v>0</v>
      </c>
      <c r="G56" s="88" t="s">
        <v>41</v>
      </c>
      <c r="H56" s="250" t="e">
        <f>#REF!</f>
        <v>#REF!</v>
      </c>
      <c r="I56" s="246" t="e">
        <f>#REF!</f>
        <v>#REF!</v>
      </c>
      <c r="J56" s="251" t="e">
        <f t="shared" si="4"/>
        <v>#REF!</v>
      </c>
      <c r="K56" s="89"/>
      <c r="L56" s="246"/>
      <c r="M56" s="251"/>
      <c r="N56" s="21"/>
      <c r="O56" s="89"/>
      <c r="P56" s="246"/>
      <c r="Q56" s="251"/>
      <c r="R56" s="21"/>
      <c r="S56" s="89" t="e">
        <f>#REF!</f>
        <v>#REF!</v>
      </c>
      <c r="T56" s="246" t="e">
        <f>#REF!</f>
        <v>#REF!</v>
      </c>
      <c r="U56" s="251" t="e">
        <f t="shared" si="5"/>
        <v>#REF!</v>
      </c>
      <c r="V56" s="21"/>
      <c r="W56" s="89" t="e">
        <f>#REF!</f>
        <v>#REF!</v>
      </c>
      <c r="X56" s="246" t="e">
        <f>#REF!</f>
        <v>#REF!</v>
      </c>
      <c r="Y56" s="251" t="e">
        <f t="shared" si="6"/>
        <v>#REF!</v>
      </c>
      <c r="Z56" s="21"/>
      <c r="AA56" s="197" t="e">
        <f t="shared" si="7"/>
        <v>#REF!</v>
      </c>
      <c r="AB56" s="204">
        <v>0</v>
      </c>
      <c r="AC56" s="202" t="e">
        <f t="shared" si="8"/>
        <v>#REF!</v>
      </c>
      <c r="AD56" s="298"/>
      <c r="AE56" s="367"/>
    </row>
    <row r="57" spans="2:31" ht="12" hidden="1">
      <c r="B57" s="303" t="s">
        <v>0</v>
      </c>
      <c r="C57" s="73">
        <v>53007</v>
      </c>
      <c r="D57" s="95" t="s">
        <v>111</v>
      </c>
      <c r="E57" s="73" t="s">
        <v>101</v>
      </c>
      <c r="F57" s="12">
        <v>0</v>
      </c>
      <c r="G57" s="89" t="s">
        <v>10</v>
      </c>
      <c r="H57" s="250" t="e">
        <f>#REF!</f>
        <v>#REF!</v>
      </c>
      <c r="I57" s="246" t="e">
        <f>#REF!</f>
        <v>#REF!</v>
      </c>
      <c r="J57" s="251" t="e">
        <f t="shared" si="4"/>
        <v>#REF!</v>
      </c>
      <c r="K57" s="89"/>
      <c r="L57" s="246"/>
      <c r="M57" s="251"/>
      <c r="N57" s="21"/>
      <c r="O57" s="89"/>
      <c r="P57" s="246"/>
      <c r="Q57" s="251"/>
      <c r="R57" s="21"/>
      <c r="S57" s="89" t="e">
        <f>#REF!</f>
        <v>#REF!</v>
      </c>
      <c r="T57" s="246" t="e">
        <f>#REF!</f>
        <v>#REF!</v>
      </c>
      <c r="U57" s="251" t="e">
        <f t="shared" si="5"/>
        <v>#REF!</v>
      </c>
      <c r="V57" s="21"/>
      <c r="W57" s="89" t="e">
        <f>#REF!</f>
        <v>#REF!</v>
      </c>
      <c r="X57" s="246" t="e">
        <f>#REF!</f>
        <v>#REF!</v>
      </c>
      <c r="Y57" s="251" t="e">
        <f t="shared" si="6"/>
        <v>#REF!</v>
      </c>
      <c r="Z57" s="21"/>
      <c r="AA57" s="197" t="e">
        <f t="shared" si="7"/>
        <v>#REF!</v>
      </c>
      <c r="AB57" s="204">
        <v>0</v>
      </c>
      <c r="AC57" s="202" t="e">
        <f t="shared" si="8"/>
        <v>#REF!</v>
      </c>
      <c r="AD57" s="298"/>
      <c r="AE57" s="367"/>
    </row>
    <row r="58" spans="2:31" ht="12" hidden="1">
      <c r="B58" s="303" t="s">
        <v>87</v>
      </c>
      <c r="C58" s="73">
        <v>53008</v>
      </c>
      <c r="D58" s="95" t="s">
        <v>112</v>
      </c>
      <c r="E58" s="76">
        <v>5442</v>
      </c>
      <c r="F58" s="12">
        <v>0</v>
      </c>
      <c r="G58" s="88"/>
      <c r="H58" s="250" t="e">
        <f>#REF!</f>
        <v>#REF!</v>
      </c>
      <c r="I58" s="246" t="e">
        <f>#REF!</f>
        <v>#REF!</v>
      </c>
      <c r="J58" s="251" t="e">
        <f t="shared" si="4"/>
        <v>#REF!</v>
      </c>
      <c r="K58" s="89"/>
      <c r="L58" s="246"/>
      <c r="M58" s="251"/>
      <c r="N58" s="21"/>
      <c r="O58" s="89"/>
      <c r="P58" s="246"/>
      <c r="Q58" s="251"/>
      <c r="R58" s="21"/>
      <c r="S58" s="89" t="e">
        <f>#REF!</f>
        <v>#REF!</v>
      </c>
      <c r="T58" s="246" t="e">
        <f>#REF!</f>
        <v>#REF!</v>
      </c>
      <c r="U58" s="251" t="e">
        <f t="shared" si="5"/>
        <v>#REF!</v>
      </c>
      <c r="V58" s="21"/>
      <c r="W58" s="89" t="e">
        <f>#REF!</f>
        <v>#REF!</v>
      </c>
      <c r="X58" s="246" t="e">
        <f>#REF!</f>
        <v>#REF!</v>
      </c>
      <c r="Y58" s="251" t="e">
        <f t="shared" si="6"/>
        <v>#REF!</v>
      </c>
      <c r="Z58" s="21"/>
      <c r="AA58" s="197" t="e">
        <f t="shared" si="7"/>
        <v>#REF!</v>
      </c>
      <c r="AB58" s="204">
        <v>0</v>
      </c>
      <c r="AC58" s="202" t="e">
        <f t="shared" si="8"/>
        <v>#REF!</v>
      </c>
      <c r="AD58" s="298"/>
      <c r="AE58" s="367"/>
    </row>
    <row r="59" spans="2:31" ht="12" hidden="1">
      <c r="B59" s="303" t="s">
        <v>77</v>
      </c>
      <c r="C59" s="73">
        <v>53009</v>
      </c>
      <c r="D59" s="95" t="s">
        <v>113</v>
      </c>
      <c r="E59" s="76">
        <v>5441</v>
      </c>
      <c r="F59" s="12">
        <v>0</v>
      </c>
      <c r="G59" s="88" t="s">
        <v>40</v>
      </c>
      <c r="H59" s="250" t="e">
        <f>#REF!</f>
        <v>#REF!</v>
      </c>
      <c r="I59" s="246" t="e">
        <f>#REF!</f>
        <v>#REF!</v>
      </c>
      <c r="J59" s="251" t="e">
        <f t="shared" si="4"/>
        <v>#REF!</v>
      </c>
      <c r="K59" s="89"/>
      <c r="L59" s="246"/>
      <c r="M59" s="251"/>
      <c r="N59" s="21"/>
      <c r="O59" s="89"/>
      <c r="P59" s="246"/>
      <c r="Q59" s="251"/>
      <c r="R59" s="21"/>
      <c r="S59" s="89" t="e">
        <f>#REF!</f>
        <v>#REF!</v>
      </c>
      <c r="T59" s="246" t="e">
        <f>#REF!</f>
        <v>#REF!</v>
      </c>
      <c r="U59" s="251" t="e">
        <f t="shared" si="5"/>
        <v>#REF!</v>
      </c>
      <c r="V59" s="21"/>
      <c r="W59" s="89" t="e">
        <f>#REF!</f>
        <v>#REF!</v>
      </c>
      <c r="X59" s="246" t="e">
        <f>#REF!</f>
        <v>#REF!</v>
      </c>
      <c r="Y59" s="251" t="e">
        <f t="shared" si="6"/>
        <v>#REF!</v>
      </c>
      <c r="Z59" s="21"/>
      <c r="AA59" s="197" t="e">
        <f t="shared" si="7"/>
        <v>#REF!</v>
      </c>
      <c r="AB59" s="204">
        <v>0</v>
      </c>
      <c r="AC59" s="202" t="e">
        <f t="shared" si="8"/>
        <v>#REF!</v>
      </c>
      <c r="AD59" s="298"/>
      <c r="AE59" s="367"/>
    </row>
    <row r="60" spans="2:31" ht="12" hidden="1">
      <c r="B60" s="280" t="s">
        <v>102</v>
      </c>
      <c r="C60" s="73">
        <v>53100</v>
      </c>
      <c r="D60" s="95" t="s">
        <v>102</v>
      </c>
      <c r="E60" s="76">
        <v>5114</v>
      </c>
      <c r="F60" s="12">
        <v>0</v>
      </c>
      <c r="G60" s="88" t="s">
        <v>84</v>
      </c>
      <c r="H60" s="250" t="e">
        <f>#REF!</f>
        <v>#REF!</v>
      </c>
      <c r="I60" s="246" t="e">
        <f>#REF!</f>
        <v>#REF!</v>
      </c>
      <c r="J60" s="251" t="e">
        <f t="shared" si="4"/>
        <v>#REF!</v>
      </c>
      <c r="K60" s="89"/>
      <c r="L60" s="246"/>
      <c r="M60" s="251"/>
      <c r="N60" s="21"/>
      <c r="O60" s="89"/>
      <c r="P60" s="246"/>
      <c r="Q60" s="251"/>
      <c r="R60" s="21"/>
      <c r="S60" s="89" t="e">
        <f>#REF!</f>
        <v>#REF!</v>
      </c>
      <c r="T60" s="246" t="e">
        <f>#REF!</f>
        <v>#REF!</v>
      </c>
      <c r="U60" s="251" t="e">
        <f t="shared" si="5"/>
        <v>#REF!</v>
      </c>
      <c r="V60" s="21"/>
      <c r="W60" s="89" t="e">
        <f>#REF!</f>
        <v>#REF!</v>
      </c>
      <c r="X60" s="246" t="e">
        <f>#REF!</f>
        <v>#REF!</v>
      </c>
      <c r="Y60" s="251" t="e">
        <f t="shared" si="6"/>
        <v>#REF!</v>
      </c>
      <c r="Z60" s="21"/>
      <c r="AA60" s="197" t="e">
        <f t="shared" si="7"/>
        <v>#REF!</v>
      </c>
      <c r="AB60" s="204">
        <v>0</v>
      </c>
      <c r="AC60" s="202" t="e">
        <f t="shared" si="8"/>
        <v>#REF!</v>
      </c>
      <c r="AD60" s="298"/>
      <c r="AE60" s="367"/>
    </row>
    <row r="61" spans="2:31" ht="12" hidden="1">
      <c r="B61" s="280" t="s">
        <v>103</v>
      </c>
      <c r="C61" s="73">
        <v>53101</v>
      </c>
      <c r="D61" s="95" t="s">
        <v>103</v>
      </c>
      <c r="E61" s="73" t="s">
        <v>101</v>
      </c>
      <c r="F61" s="12">
        <v>0</v>
      </c>
      <c r="G61" s="88" t="s">
        <v>84</v>
      </c>
      <c r="H61" s="250" t="e">
        <f>#REF!</f>
        <v>#REF!</v>
      </c>
      <c r="I61" s="246" t="e">
        <f>#REF!</f>
        <v>#REF!</v>
      </c>
      <c r="J61" s="251" t="e">
        <f t="shared" si="4"/>
        <v>#REF!</v>
      </c>
      <c r="K61" s="89"/>
      <c r="L61" s="246"/>
      <c r="M61" s="251"/>
      <c r="N61" s="21"/>
      <c r="O61" s="89"/>
      <c r="P61" s="246"/>
      <c r="Q61" s="251"/>
      <c r="R61" s="21"/>
      <c r="S61" s="89" t="e">
        <f>#REF!</f>
        <v>#REF!</v>
      </c>
      <c r="T61" s="246" t="e">
        <f>#REF!</f>
        <v>#REF!</v>
      </c>
      <c r="U61" s="251" t="e">
        <f t="shared" si="5"/>
        <v>#REF!</v>
      </c>
      <c r="V61" s="21"/>
      <c r="W61" s="89" t="e">
        <f>#REF!</f>
        <v>#REF!</v>
      </c>
      <c r="X61" s="246" t="e">
        <f>#REF!</f>
        <v>#REF!</v>
      </c>
      <c r="Y61" s="251" t="e">
        <f t="shared" si="6"/>
        <v>#REF!</v>
      </c>
      <c r="Z61" s="21"/>
      <c r="AA61" s="197" t="e">
        <f t="shared" si="7"/>
        <v>#REF!</v>
      </c>
      <c r="AB61" s="204">
        <v>0</v>
      </c>
      <c r="AC61" s="202" t="e">
        <f t="shared" si="8"/>
        <v>#REF!</v>
      </c>
      <c r="AD61" s="298"/>
      <c r="AE61" s="367"/>
    </row>
    <row r="62" spans="2:31" ht="12" hidden="1">
      <c r="B62" s="280" t="s">
        <v>114</v>
      </c>
      <c r="C62" s="76">
        <v>54000</v>
      </c>
      <c r="D62" s="95" t="s">
        <v>114</v>
      </c>
      <c r="E62" s="76">
        <v>5411</v>
      </c>
      <c r="F62" s="12">
        <v>0</v>
      </c>
      <c r="G62" s="88" t="s">
        <v>41</v>
      </c>
      <c r="H62" s="250" t="e">
        <f>#REF!</f>
        <v>#REF!</v>
      </c>
      <c r="I62" s="246" t="e">
        <f>#REF!</f>
        <v>#REF!</v>
      </c>
      <c r="J62" s="251" t="e">
        <f t="shared" si="4"/>
        <v>#REF!</v>
      </c>
      <c r="K62" s="89"/>
      <c r="L62" s="246"/>
      <c r="M62" s="251"/>
      <c r="N62" s="21"/>
      <c r="O62" s="89"/>
      <c r="P62" s="246"/>
      <c r="Q62" s="251"/>
      <c r="R62" s="21"/>
      <c r="S62" s="89" t="e">
        <f>#REF!</f>
        <v>#REF!</v>
      </c>
      <c r="T62" s="246" t="e">
        <f>#REF!</f>
        <v>#REF!</v>
      </c>
      <c r="U62" s="251" t="e">
        <f t="shared" si="5"/>
        <v>#REF!</v>
      </c>
      <c r="V62" s="21"/>
      <c r="W62" s="89" t="e">
        <f>#REF!</f>
        <v>#REF!</v>
      </c>
      <c r="X62" s="246" t="e">
        <f>#REF!</f>
        <v>#REF!</v>
      </c>
      <c r="Y62" s="251" t="e">
        <f t="shared" si="6"/>
        <v>#REF!</v>
      </c>
      <c r="Z62" s="21"/>
      <c r="AA62" s="197" t="e">
        <f t="shared" si="7"/>
        <v>#REF!</v>
      </c>
      <c r="AB62" s="204">
        <v>0</v>
      </c>
      <c r="AC62" s="202" t="e">
        <f t="shared" si="8"/>
        <v>#REF!</v>
      </c>
      <c r="AD62" s="298"/>
      <c r="AE62" s="367"/>
    </row>
    <row r="63" spans="2:31" ht="12" hidden="1">
      <c r="B63" s="280" t="s">
        <v>115</v>
      </c>
      <c r="C63" s="76">
        <v>54001</v>
      </c>
      <c r="D63" s="95" t="s">
        <v>115</v>
      </c>
      <c r="E63" s="76">
        <v>5421</v>
      </c>
      <c r="F63" s="12">
        <v>0</v>
      </c>
      <c r="G63" s="88" t="s">
        <v>42</v>
      </c>
      <c r="H63" s="250" t="e">
        <f>#REF!</f>
        <v>#REF!</v>
      </c>
      <c r="I63" s="246" t="e">
        <f>#REF!</f>
        <v>#REF!</v>
      </c>
      <c r="J63" s="251" t="e">
        <f t="shared" si="4"/>
        <v>#REF!</v>
      </c>
      <c r="K63" s="89"/>
      <c r="L63" s="246"/>
      <c r="M63" s="251"/>
      <c r="N63" s="21"/>
      <c r="O63" s="89"/>
      <c r="P63" s="246"/>
      <c r="Q63" s="251"/>
      <c r="R63" s="21"/>
      <c r="S63" s="89" t="e">
        <f>#REF!</f>
        <v>#REF!</v>
      </c>
      <c r="T63" s="246" t="e">
        <f>#REF!</f>
        <v>#REF!</v>
      </c>
      <c r="U63" s="251" t="e">
        <f t="shared" si="5"/>
        <v>#REF!</v>
      </c>
      <c r="V63" s="21"/>
      <c r="W63" s="89" t="e">
        <f>#REF!</f>
        <v>#REF!</v>
      </c>
      <c r="X63" s="246" t="e">
        <f>#REF!</f>
        <v>#REF!</v>
      </c>
      <c r="Y63" s="251" t="e">
        <f t="shared" si="6"/>
        <v>#REF!</v>
      </c>
      <c r="Z63" s="21"/>
      <c r="AA63" s="197" t="e">
        <f t="shared" si="7"/>
        <v>#REF!</v>
      </c>
      <c r="AB63" s="204">
        <v>0</v>
      </c>
      <c r="AC63" s="202" t="e">
        <f t="shared" si="8"/>
        <v>#REF!</v>
      </c>
      <c r="AD63" s="298"/>
      <c r="AE63" s="367"/>
    </row>
    <row r="64" spans="2:31" ht="12" hidden="1">
      <c r="B64" s="303" t="s">
        <v>60</v>
      </c>
      <c r="C64" s="76">
        <v>54002</v>
      </c>
      <c r="D64" s="95" t="s">
        <v>116</v>
      </c>
      <c r="E64" s="76">
        <v>5431</v>
      </c>
      <c r="F64" s="12">
        <v>0</v>
      </c>
      <c r="G64" s="88" t="s">
        <v>172</v>
      </c>
      <c r="H64" s="250" t="e">
        <f>#REF!</f>
        <v>#REF!</v>
      </c>
      <c r="I64" s="246" t="e">
        <f>#REF!</f>
        <v>#REF!</v>
      </c>
      <c r="J64" s="254" t="e">
        <f t="shared" si="4"/>
        <v>#REF!</v>
      </c>
      <c r="K64" s="89"/>
      <c r="L64" s="246"/>
      <c r="M64" s="254"/>
      <c r="N64" s="21"/>
      <c r="O64" s="89"/>
      <c r="P64" s="246"/>
      <c r="Q64" s="254"/>
      <c r="R64" s="21"/>
      <c r="S64" s="89" t="e">
        <f>#REF!</f>
        <v>#REF!</v>
      </c>
      <c r="T64" s="246" t="e">
        <f>#REF!</f>
        <v>#REF!</v>
      </c>
      <c r="U64" s="254" t="e">
        <f t="shared" si="5"/>
        <v>#REF!</v>
      </c>
      <c r="V64" s="21"/>
      <c r="W64" s="89" t="e">
        <f>#REF!</f>
        <v>#REF!</v>
      </c>
      <c r="X64" s="246" t="e">
        <f>#REF!</f>
        <v>#REF!</v>
      </c>
      <c r="Y64" s="254" t="e">
        <f t="shared" si="6"/>
        <v>#REF!</v>
      </c>
      <c r="Z64" s="21"/>
      <c r="AA64" s="198" t="e">
        <f t="shared" si="7"/>
        <v>#REF!</v>
      </c>
      <c r="AB64" s="204">
        <v>0</v>
      </c>
      <c r="AC64" s="200" t="e">
        <f t="shared" si="8"/>
        <v>#REF!</v>
      </c>
      <c r="AD64" s="298"/>
      <c r="AE64" s="367"/>
    </row>
    <row r="65" spans="2:31" ht="12" hidden="1">
      <c r="B65" s="305" t="e">
        <f>"Subtotal"&amp;" "&amp;B49</f>
        <v>#REF!</v>
      </c>
      <c r="C65" s="73"/>
      <c r="D65" s="95"/>
      <c r="E65" s="73"/>
      <c r="F65" s="12"/>
      <c r="G65" s="88"/>
      <c r="H65" s="252"/>
      <c r="I65" s="21"/>
      <c r="J65" s="251" t="e">
        <f>SUM(J50:J64)</f>
        <v>#REF!</v>
      </c>
      <c r="K65" s="258"/>
      <c r="L65" s="21"/>
      <c r="M65" s="256"/>
      <c r="N65" s="102"/>
      <c r="O65" s="258"/>
      <c r="P65" s="21"/>
      <c r="Q65" s="256"/>
      <c r="R65" s="102"/>
      <c r="S65" s="258"/>
      <c r="T65" s="21"/>
      <c r="U65" s="256" t="e">
        <f>SUM(U49:U64)</f>
        <v>#REF!</v>
      </c>
      <c r="V65" s="102"/>
      <c r="W65" s="258"/>
      <c r="X65" s="21"/>
      <c r="Y65" s="256" t="e">
        <f>SUM(Y49:Y64)</f>
        <v>#REF!</v>
      </c>
      <c r="Z65" s="102"/>
      <c r="AA65" s="199" t="e">
        <f>SUM(AA49:AA64)</f>
        <v>#REF!</v>
      </c>
      <c r="AB65" s="205">
        <f>SUM(AB49:AB64)</f>
        <v>0</v>
      </c>
      <c r="AC65" s="201" t="e">
        <f>SUM(AC49:AC64)</f>
        <v>#REF!</v>
      </c>
      <c r="AD65" s="298"/>
      <c r="AE65" s="367"/>
    </row>
    <row r="66" spans="2:31" ht="12" hidden="1">
      <c r="B66" s="305"/>
      <c r="C66" s="73"/>
      <c r="D66" s="95"/>
      <c r="E66" s="73"/>
      <c r="F66" s="12"/>
      <c r="G66" s="88"/>
      <c r="H66" s="252"/>
      <c r="I66" s="21"/>
      <c r="J66" s="251"/>
      <c r="K66" s="158"/>
      <c r="L66" s="21"/>
      <c r="M66" s="251"/>
      <c r="N66" s="21"/>
      <c r="O66" s="158"/>
      <c r="P66" s="21"/>
      <c r="Q66" s="251"/>
      <c r="R66" s="21"/>
      <c r="S66" s="158"/>
      <c r="T66" s="21"/>
      <c r="U66" s="251"/>
      <c r="V66" s="21"/>
      <c r="W66" s="158"/>
      <c r="X66" s="21"/>
      <c r="Y66" s="251"/>
      <c r="Z66" s="21"/>
      <c r="AA66" s="197"/>
      <c r="AB66" s="204"/>
      <c r="AC66" s="202"/>
      <c r="AD66" s="298"/>
      <c r="AE66" s="367"/>
    </row>
    <row r="67" spans="2:31" ht="12" hidden="1">
      <c r="B67" s="34" t="e">
        <f>#REF!</f>
        <v>#REF!</v>
      </c>
      <c r="C67" s="71"/>
      <c r="D67" s="93"/>
      <c r="E67" s="71"/>
      <c r="F67" s="12"/>
      <c r="G67" s="88"/>
      <c r="H67" s="253"/>
      <c r="J67" s="6"/>
      <c r="K67" s="88"/>
      <c r="L67" s="17"/>
      <c r="M67" s="6"/>
      <c r="N67" s="17"/>
      <c r="O67" s="88"/>
      <c r="P67" s="17"/>
      <c r="Q67" s="6"/>
      <c r="R67" s="17"/>
      <c r="S67" s="88"/>
      <c r="T67" s="17"/>
      <c r="U67" s="6"/>
      <c r="V67" s="17"/>
      <c r="W67" s="88"/>
      <c r="X67" s="17"/>
      <c r="Y67" s="6"/>
      <c r="Z67" s="17"/>
      <c r="AA67" s="197"/>
      <c r="AB67" s="204"/>
      <c r="AC67" s="202"/>
      <c r="AD67" s="298"/>
      <c r="AE67" s="367"/>
    </row>
    <row r="68" spans="2:31" ht="12" hidden="1">
      <c r="B68" s="280" t="s">
        <v>1</v>
      </c>
      <c r="C68" s="73">
        <v>53000</v>
      </c>
      <c r="D68" s="95" t="s">
        <v>105</v>
      </c>
      <c r="E68" s="76">
        <v>5651</v>
      </c>
      <c r="F68" s="12">
        <v>0</v>
      </c>
      <c r="G68" s="87" t="s">
        <v>84</v>
      </c>
      <c r="H68" s="250" t="e">
        <f>#REF!</f>
        <v>#REF!</v>
      </c>
      <c r="I68" s="246" t="e">
        <f>#REF!</f>
        <v>#REF!</v>
      </c>
      <c r="J68" s="251" t="e">
        <f aca="true" t="shared" si="9" ref="J68:J82">$F68*$H68*$I68/12</f>
        <v>#REF!</v>
      </c>
      <c r="K68" s="89"/>
      <c r="L68" s="246"/>
      <c r="M68" s="251"/>
      <c r="N68" s="21"/>
      <c r="O68" s="89"/>
      <c r="P68" s="246"/>
      <c r="Q68" s="251"/>
      <c r="R68" s="21"/>
      <c r="S68" s="89" t="e">
        <f>#REF!</f>
        <v>#REF!</v>
      </c>
      <c r="T68" s="246" t="e">
        <f>#REF!</f>
        <v>#REF!</v>
      </c>
      <c r="U68" s="251" t="e">
        <f aca="true" t="shared" si="10" ref="U68:U82">$F68*Inflation^3*S68*T68/12</f>
        <v>#REF!</v>
      </c>
      <c r="V68" s="21"/>
      <c r="W68" s="89" t="e">
        <f>#REF!</f>
        <v>#REF!</v>
      </c>
      <c r="X68" s="246" t="e">
        <f>#REF!</f>
        <v>#REF!</v>
      </c>
      <c r="Y68" s="251" t="e">
        <f aca="true" t="shared" si="11" ref="Y68:Y82">$F68*Inflation^4*W68*X68/12</f>
        <v>#REF!</v>
      </c>
      <c r="Z68" s="21"/>
      <c r="AA68" s="197" t="e">
        <f aca="true" t="shared" si="12" ref="AA68:AA82">Y68+U68+Q68+M68+J68</f>
        <v>#REF!</v>
      </c>
      <c r="AB68" s="204">
        <v>0</v>
      </c>
      <c r="AC68" s="202" t="e">
        <f>AA68+AB68</f>
        <v>#REF!</v>
      </c>
      <c r="AD68" s="298"/>
      <c r="AE68" s="367"/>
    </row>
    <row r="69" spans="2:31" ht="12" hidden="1">
      <c r="B69" s="280" t="s">
        <v>2</v>
      </c>
      <c r="C69" s="73">
        <v>53001</v>
      </c>
      <c r="D69" s="95" t="s">
        <v>106</v>
      </c>
      <c r="E69" s="73" t="s">
        <v>147</v>
      </c>
      <c r="F69" s="12">
        <v>0</v>
      </c>
      <c r="G69" s="87" t="s">
        <v>84</v>
      </c>
      <c r="H69" s="250" t="e">
        <f>#REF!</f>
        <v>#REF!</v>
      </c>
      <c r="I69" s="246" t="e">
        <f>#REF!</f>
        <v>#REF!</v>
      </c>
      <c r="J69" s="251" t="e">
        <f t="shared" si="9"/>
        <v>#REF!</v>
      </c>
      <c r="K69" s="89"/>
      <c r="L69" s="246"/>
      <c r="M69" s="251"/>
      <c r="N69" s="21"/>
      <c r="O69" s="89"/>
      <c r="P69" s="246"/>
      <c r="Q69" s="251"/>
      <c r="R69" s="21"/>
      <c r="S69" s="89" t="e">
        <f>#REF!</f>
        <v>#REF!</v>
      </c>
      <c r="T69" s="246" t="e">
        <f>#REF!</f>
        <v>#REF!</v>
      </c>
      <c r="U69" s="251" t="e">
        <f t="shared" si="10"/>
        <v>#REF!</v>
      </c>
      <c r="V69" s="21"/>
      <c r="W69" s="89" t="e">
        <f>#REF!</f>
        <v>#REF!</v>
      </c>
      <c r="X69" s="246" t="e">
        <f>#REF!</f>
        <v>#REF!</v>
      </c>
      <c r="Y69" s="251" t="e">
        <f t="shared" si="11"/>
        <v>#REF!</v>
      </c>
      <c r="Z69" s="21"/>
      <c r="AA69" s="197" t="e">
        <f t="shared" si="12"/>
        <v>#REF!</v>
      </c>
      <c r="AB69" s="204">
        <v>0</v>
      </c>
      <c r="AC69" s="202" t="e">
        <f aca="true" t="shared" si="13" ref="AC69:AC82">AA69+AB69</f>
        <v>#REF!</v>
      </c>
      <c r="AD69" s="298"/>
      <c r="AE69" s="367"/>
    </row>
    <row r="70" spans="2:31" ht="12" hidden="1">
      <c r="B70" s="280" t="s">
        <v>54</v>
      </c>
      <c r="C70" s="73">
        <v>53002</v>
      </c>
      <c r="D70" s="95" t="s">
        <v>107</v>
      </c>
      <c r="E70" s="76">
        <v>5652</v>
      </c>
      <c r="F70" s="12">
        <v>0</v>
      </c>
      <c r="G70" s="87" t="s">
        <v>84</v>
      </c>
      <c r="H70" s="250" t="e">
        <f>#REF!</f>
        <v>#REF!</v>
      </c>
      <c r="I70" s="246" t="e">
        <f>#REF!</f>
        <v>#REF!</v>
      </c>
      <c r="J70" s="251" t="e">
        <f t="shared" si="9"/>
        <v>#REF!</v>
      </c>
      <c r="K70" s="89"/>
      <c r="L70" s="246"/>
      <c r="M70" s="251"/>
      <c r="N70" s="21"/>
      <c r="O70" s="89"/>
      <c r="P70" s="246"/>
      <c r="Q70" s="251"/>
      <c r="R70" s="21"/>
      <c r="S70" s="89" t="e">
        <f>#REF!</f>
        <v>#REF!</v>
      </c>
      <c r="T70" s="246" t="e">
        <f>#REF!</f>
        <v>#REF!</v>
      </c>
      <c r="U70" s="251" t="e">
        <f t="shared" si="10"/>
        <v>#REF!</v>
      </c>
      <c r="V70" s="21"/>
      <c r="W70" s="89" t="e">
        <f>#REF!</f>
        <v>#REF!</v>
      </c>
      <c r="X70" s="246" t="e">
        <f>#REF!</f>
        <v>#REF!</v>
      </c>
      <c r="Y70" s="251" t="e">
        <f t="shared" si="11"/>
        <v>#REF!</v>
      </c>
      <c r="Z70" s="21"/>
      <c r="AA70" s="197" t="e">
        <f t="shared" si="12"/>
        <v>#REF!</v>
      </c>
      <c r="AB70" s="204">
        <v>0</v>
      </c>
      <c r="AC70" s="202" t="e">
        <f t="shared" si="13"/>
        <v>#REF!</v>
      </c>
      <c r="AD70" s="298"/>
      <c r="AE70" s="367"/>
    </row>
    <row r="71" spans="2:31" ht="12" hidden="1">
      <c r="B71" s="280" t="s">
        <v>3</v>
      </c>
      <c r="C71" s="73">
        <v>53003</v>
      </c>
      <c r="D71" s="95" t="s">
        <v>108</v>
      </c>
      <c r="E71" s="76">
        <v>5653</v>
      </c>
      <c r="F71" s="12">
        <v>0</v>
      </c>
      <c r="G71" s="87"/>
      <c r="H71" s="250" t="e">
        <f>#REF!</f>
        <v>#REF!</v>
      </c>
      <c r="I71" s="246" t="e">
        <f>#REF!</f>
        <v>#REF!</v>
      </c>
      <c r="J71" s="251" t="e">
        <f t="shared" si="9"/>
        <v>#REF!</v>
      </c>
      <c r="K71" s="89"/>
      <c r="L71" s="246"/>
      <c r="M71" s="251"/>
      <c r="N71" s="21"/>
      <c r="O71" s="89"/>
      <c r="P71" s="246"/>
      <c r="Q71" s="251"/>
      <c r="R71" s="21"/>
      <c r="S71" s="89" t="e">
        <f>#REF!</f>
        <v>#REF!</v>
      </c>
      <c r="T71" s="246" t="e">
        <f>#REF!</f>
        <v>#REF!</v>
      </c>
      <c r="U71" s="251" t="e">
        <f t="shared" si="10"/>
        <v>#REF!</v>
      </c>
      <c r="V71" s="21"/>
      <c r="W71" s="89" t="e">
        <f>#REF!</f>
        <v>#REF!</v>
      </c>
      <c r="X71" s="246" t="e">
        <f>#REF!</f>
        <v>#REF!</v>
      </c>
      <c r="Y71" s="251" t="e">
        <f t="shared" si="11"/>
        <v>#REF!</v>
      </c>
      <c r="Z71" s="21"/>
      <c r="AA71" s="197" t="e">
        <f t="shared" si="12"/>
        <v>#REF!</v>
      </c>
      <c r="AB71" s="204">
        <v>0</v>
      </c>
      <c r="AC71" s="202" t="e">
        <f t="shared" si="13"/>
        <v>#REF!</v>
      </c>
      <c r="AD71" s="298"/>
      <c r="AE71" s="367"/>
    </row>
    <row r="72" spans="2:31" ht="12" hidden="1">
      <c r="B72" s="280" t="s">
        <v>4</v>
      </c>
      <c r="C72" s="73">
        <v>53004</v>
      </c>
      <c r="D72" s="95" t="s">
        <v>109</v>
      </c>
      <c r="E72" s="73" t="s">
        <v>101</v>
      </c>
      <c r="F72" s="12">
        <v>0</v>
      </c>
      <c r="G72" s="87" t="s">
        <v>84</v>
      </c>
      <c r="H72" s="250" t="e">
        <f>#REF!</f>
        <v>#REF!</v>
      </c>
      <c r="I72" s="246" t="e">
        <f>#REF!</f>
        <v>#REF!</v>
      </c>
      <c r="J72" s="251" t="e">
        <f t="shared" si="9"/>
        <v>#REF!</v>
      </c>
      <c r="K72" s="89"/>
      <c r="L72" s="246"/>
      <c r="M72" s="251"/>
      <c r="N72" s="21"/>
      <c r="O72" s="89"/>
      <c r="P72" s="246"/>
      <c r="Q72" s="251"/>
      <c r="R72" s="21"/>
      <c r="S72" s="89" t="e">
        <f>#REF!</f>
        <v>#REF!</v>
      </c>
      <c r="T72" s="246" t="e">
        <f>#REF!</f>
        <v>#REF!</v>
      </c>
      <c r="U72" s="251" t="e">
        <f t="shared" si="10"/>
        <v>#REF!</v>
      </c>
      <c r="V72" s="21"/>
      <c r="W72" s="89" t="e">
        <f>#REF!</f>
        <v>#REF!</v>
      </c>
      <c r="X72" s="246" t="e">
        <f>#REF!</f>
        <v>#REF!</v>
      </c>
      <c r="Y72" s="251" t="e">
        <f t="shared" si="11"/>
        <v>#REF!</v>
      </c>
      <c r="Z72" s="21"/>
      <c r="AA72" s="197" t="e">
        <f t="shared" si="12"/>
        <v>#REF!</v>
      </c>
      <c r="AB72" s="204">
        <v>0</v>
      </c>
      <c r="AC72" s="202" t="e">
        <f t="shared" si="13"/>
        <v>#REF!</v>
      </c>
      <c r="AD72" s="298"/>
      <c r="AE72" s="367"/>
    </row>
    <row r="73" spans="2:31" ht="12" hidden="1">
      <c r="B73" s="280" t="s">
        <v>91</v>
      </c>
      <c r="C73" s="73">
        <v>53005</v>
      </c>
      <c r="D73" s="95" t="s">
        <v>91</v>
      </c>
      <c r="E73" s="76">
        <v>5412</v>
      </c>
      <c r="F73" s="12">
        <v>0</v>
      </c>
      <c r="G73" s="88" t="s">
        <v>41</v>
      </c>
      <c r="H73" s="250" t="e">
        <f>#REF!</f>
        <v>#REF!</v>
      </c>
      <c r="I73" s="246" t="e">
        <f>#REF!</f>
        <v>#REF!</v>
      </c>
      <c r="J73" s="251" t="e">
        <f t="shared" si="9"/>
        <v>#REF!</v>
      </c>
      <c r="K73" s="89"/>
      <c r="L73" s="246"/>
      <c r="M73" s="251"/>
      <c r="N73" s="21"/>
      <c r="O73" s="89"/>
      <c r="P73" s="246"/>
      <c r="Q73" s="251"/>
      <c r="R73" s="21"/>
      <c r="S73" s="89" t="e">
        <f>#REF!</f>
        <v>#REF!</v>
      </c>
      <c r="T73" s="246" t="e">
        <f>#REF!</f>
        <v>#REF!</v>
      </c>
      <c r="U73" s="251" t="e">
        <f t="shared" si="10"/>
        <v>#REF!</v>
      </c>
      <c r="V73" s="21"/>
      <c r="W73" s="89" t="e">
        <f>#REF!</f>
        <v>#REF!</v>
      </c>
      <c r="X73" s="246" t="e">
        <f>#REF!</f>
        <v>#REF!</v>
      </c>
      <c r="Y73" s="251" t="e">
        <f t="shared" si="11"/>
        <v>#REF!</v>
      </c>
      <c r="Z73" s="21"/>
      <c r="AA73" s="197" t="e">
        <f t="shared" si="12"/>
        <v>#REF!</v>
      </c>
      <c r="AB73" s="204">
        <v>0</v>
      </c>
      <c r="AC73" s="202" t="e">
        <f t="shared" si="13"/>
        <v>#REF!</v>
      </c>
      <c r="AD73" s="298"/>
      <c r="AE73" s="367"/>
    </row>
    <row r="74" spans="2:31" ht="12" hidden="1">
      <c r="B74" s="280" t="s">
        <v>90</v>
      </c>
      <c r="C74" s="73">
        <v>53006</v>
      </c>
      <c r="D74" s="95" t="s">
        <v>110</v>
      </c>
      <c r="E74" s="76">
        <v>5413</v>
      </c>
      <c r="F74" s="12">
        <v>0</v>
      </c>
      <c r="G74" s="88" t="s">
        <v>41</v>
      </c>
      <c r="H74" s="250" t="e">
        <f>#REF!</f>
        <v>#REF!</v>
      </c>
      <c r="I74" s="246" t="e">
        <f>#REF!</f>
        <v>#REF!</v>
      </c>
      <c r="J74" s="251" t="e">
        <f t="shared" si="9"/>
        <v>#REF!</v>
      </c>
      <c r="K74" s="89"/>
      <c r="L74" s="246"/>
      <c r="M74" s="251"/>
      <c r="N74" s="21"/>
      <c r="O74" s="89"/>
      <c r="P74" s="246"/>
      <c r="Q74" s="251"/>
      <c r="R74" s="21"/>
      <c r="S74" s="89" t="e">
        <f>#REF!</f>
        <v>#REF!</v>
      </c>
      <c r="T74" s="246" t="e">
        <f>#REF!</f>
        <v>#REF!</v>
      </c>
      <c r="U74" s="251" t="e">
        <f t="shared" si="10"/>
        <v>#REF!</v>
      </c>
      <c r="V74" s="21"/>
      <c r="W74" s="89" t="e">
        <f>#REF!</f>
        <v>#REF!</v>
      </c>
      <c r="X74" s="246" t="e">
        <f>#REF!</f>
        <v>#REF!</v>
      </c>
      <c r="Y74" s="251" t="e">
        <f t="shared" si="11"/>
        <v>#REF!</v>
      </c>
      <c r="Z74" s="21"/>
      <c r="AA74" s="197" t="e">
        <f t="shared" si="12"/>
        <v>#REF!</v>
      </c>
      <c r="AB74" s="204">
        <v>0</v>
      </c>
      <c r="AC74" s="202" t="e">
        <f t="shared" si="13"/>
        <v>#REF!</v>
      </c>
      <c r="AD74" s="298"/>
      <c r="AE74" s="367"/>
    </row>
    <row r="75" spans="2:31" ht="12" hidden="1">
      <c r="B75" s="303" t="s">
        <v>0</v>
      </c>
      <c r="C75" s="73">
        <v>53007</v>
      </c>
      <c r="D75" s="95" t="s">
        <v>111</v>
      </c>
      <c r="E75" s="73" t="s">
        <v>101</v>
      </c>
      <c r="F75" s="12">
        <v>0</v>
      </c>
      <c r="G75" s="89" t="s">
        <v>10</v>
      </c>
      <c r="H75" s="250" t="e">
        <f>#REF!</f>
        <v>#REF!</v>
      </c>
      <c r="I75" s="246" t="e">
        <f>#REF!</f>
        <v>#REF!</v>
      </c>
      <c r="J75" s="251" t="e">
        <f t="shared" si="9"/>
        <v>#REF!</v>
      </c>
      <c r="K75" s="89"/>
      <c r="L75" s="246"/>
      <c r="M75" s="251"/>
      <c r="N75" s="21"/>
      <c r="O75" s="89"/>
      <c r="P75" s="246"/>
      <c r="Q75" s="251"/>
      <c r="R75" s="21"/>
      <c r="S75" s="89" t="e">
        <f>#REF!</f>
        <v>#REF!</v>
      </c>
      <c r="T75" s="246" t="e">
        <f>#REF!</f>
        <v>#REF!</v>
      </c>
      <c r="U75" s="251" t="e">
        <f t="shared" si="10"/>
        <v>#REF!</v>
      </c>
      <c r="V75" s="21"/>
      <c r="W75" s="89" t="e">
        <f>#REF!</f>
        <v>#REF!</v>
      </c>
      <c r="X75" s="246" t="e">
        <f>#REF!</f>
        <v>#REF!</v>
      </c>
      <c r="Y75" s="251" t="e">
        <f t="shared" si="11"/>
        <v>#REF!</v>
      </c>
      <c r="Z75" s="21"/>
      <c r="AA75" s="197" t="e">
        <f t="shared" si="12"/>
        <v>#REF!</v>
      </c>
      <c r="AB75" s="204">
        <v>0</v>
      </c>
      <c r="AC75" s="202" t="e">
        <f t="shared" si="13"/>
        <v>#REF!</v>
      </c>
      <c r="AD75" s="298"/>
      <c r="AE75" s="367"/>
    </row>
    <row r="76" spans="2:31" ht="12" hidden="1">
      <c r="B76" s="303" t="s">
        <v>87</v>
      </c>
      <c r="C76" s="73">
        <v>53008</v>
      </c>
      <c r="D76" s="95" t="s">
        <v>112</v>
      </c>
      <c r="E76" s="76">
        <v>5442</v>
      </c>
      <c r="F76" s="12">
        <v>0</v>
      </c>
      <c r="G76" s="88"/>
      <c r="H76" s="250" t="e">
        <f>#REF!</f>
        <v>#REF!</v>
      </c>
      <c r="I76" s="246" t="e">
        <f>#REF!</f>
        <v>#REF!</v>
      </c>
      <c r="J76" s="251" t="e">
        <f t="shared" si="9"/>
        <v>#REF!</v>
      </c>
      <c r="K76" s="89"/>
      <c r="L76" s="246"/>
      <c r="M76" s="251"/>
      <c r="N76" s="21"/>
      <c r="O76" s="89"/>
      <c r="P76" s="246"/>
      <c r="Q76" s="251"/>
      <c r="R76" s="21"/>
      <c r="S76" s="89" t="e">
        <f>#REF!</f>
        <v>#REF!</v>
      </c>
      <c r="T76" s="246" t="e">
        <f>#REF!</f>
        <v>#REF!</v>
      </c>
      <c r="U76" s="251" t="e">
        <f t="shared" si="10"/>
        <v>#REF!</v>
      </c>
      <c r="V76" s="21"/>
      <c r="W76" s="89" t="e">
        <f>#REF!</f>
        <v>#REF!</v>
      </c>
      <c r="X76" s="246" t="e">
        <f>#REF!</f>
        <v>#REF!</v>
      </c>
      <c r="Y76" s="251" t="e">
        <f t="shared" si="11"/>
        <v>#REF!</v>
      </c>
      <c r="Z76" s="21"/>
      <c r="AA76" s="197" t="e">
        <f t="shared" si="12"/>
        <v>#REF!</v>
      </c>
      <c r="AB76" s="204">
        <v>0</v>
      </c>
      <c r="AC76" s="202" t="e">
        <f t="shared" si="13"/>
        <v>#REF!</v>
      </c>
      <c r="AD76" s="298"/>
      <c r="AE76" s="367"/>
    </row>
    <row r="77" spans="2:31" ht="12" hidden="1">
      <c r="B77" s="303" t="s">
        <v>77</v>
      </c>
      <c r="C77" s="73">
        <v>53009</v>
      </c>
      <c r="D77" s="95" t="s">
        <v>113</v>
      </c>
      <c r="E77" s="76">
        <v>5441</v>
      </c>
      <c r="F77" s="12">
        <v>0</v>
      </c>
      <c r="G77" s="88" t="s">
        <v>40</v>
      </c>
      <c r="H77" s="250" t="e">
        <f>#REF!</f>
        <v>#REF!</v>
      </c>
      <c r="I77" s="246" t="e">
        <f>#REF!</f>
        <v>#REF!</v>
      </c>
      <c r="J77" s="251" t="e">
        <f t="shared" si="9"/>
        <v>#REF!</v>
      </c>
      <c r="K77" s="89"/>
      <c r="L77" s="246"/>
      <c r="M77" s="251"/>
      <c r="N77" s="21"/>
      <c r="O77" s="89"/>
      <c r="P77" s="246"/>
      <c r="Q77" s="251"/>
      <c r="R77" s="21"/>
      <c r="S77" s="89" t="e">
        <f>#REF!</f>
        <v>#REF!</v>
      </c>
      <c r="T77" s="246" t="e">
        <f>#REF!</f>
        <v>#REF!</v>
      </c>
      <c r="U77" s="251" t="e">
        <f t="shared" si="10"/>
        <v>#REF!</v>
      </c>
      <c r="V77" s="21"/>
      <c r="W77" s="89" t="e">
        <f>#REF!</f>
        <v>#REF!</v>
      </c>
      <c r="X77" s="246" t="e">
        <f>#REF!</f>
        <v>#REF!</v>
      </c>
      <c r="Y77" s="251" t="e">
        <f t="shared" si="11"/>
        <v>#REF!</v>
      </c>
      <c r="Z77" s="21"/>
      <c r="AA77" s="197" t="e">
        <f t="shared" si="12"/>
        <v>#REF!</v>
      </c>
      <c r="AB77" s="204">
        <v>0</v>
      </c>
      <c r="AC77" s="202" t="e">
        <f t="shared" si="13"/>
        <v>#REF!</v>
      </c>
      <c r="AD77" s="298"/>
      <c r="AE77" s="367"/>
    </row>
    <row r="78" spans="2:31" ht="12" hidden="1">
      <c r="B78" s="280" t="s">
        <v>102</v>
      </c>
      <c r="C78" s="73">
        <v>53100</v>
      </c>
      <c r="D78" s="95" t="s">
        <v>102</v>
      </c>
      <c r="E78" s="76">
        <v>5114</v>
      </c>
      <c r="F78" s="12">
        <v>0</v>
      </c>
      <c r="G78" s="88" t="s">
        <v>84</v>
      </c>
      <c r="H78" s="250" t="e">
        <f>#REF!</f>
        <v>#REF!</v>
      </c>
      <c r="I78" s="246" t="e">
        <f>#REF!</f>
        <v>#REF!</v>
      </c>
      <c r="J78" s="251" t="e">
        <f t="shared" si="9"/>
        <v>#REF!</v>
      </c>
      <c r="K78" s="89"/>
      <c r="L78" s="246"/>
      <c r="M78" s="251"/>
      <c r="N78" s="21"/>
      <c r="O78" s="89"/>
      <c r="P78" s="246"/>
      <c r="Q78" s="251"/>
      <c r="R78" s="21"/>
      <c r="S78" s="89" t="e">
        <f>#REF!</f>
        <v>#REF!</v>
      </c>
      <c r="T78" s="246" t="e">
        <f>#REF!</f>
        <v>#REF!</v>
      </c>
      <c r="U78" s="251" t="e">
        <f t="shared" si="10"/>
        <v>#REF!</v>
      </c>
      <c r="V78" s="21"/>
      <c r="W78" s="89" t="e">
        <f>#REF!</f>
        <v>#REF!</v>
      </c>
      <c r="X78" s="246" t="e">
        <f>#REF!</f>
        <v>#REF!</v>
      </c>
      <c r="Y78" s="251" t="e">
        <f t="shared" si="11"/>
        <v>#REF!</v>
      </c>
      <c r="Z78" s="21"/>
      <c r="AA78" s="197" t="e">
        <f t="shared" si="12"/>
        <v>#REF!</v>
      </c>
      <c r="AB78" s="204">
        <v>0</v>
      </c>
      <c r="AC78" s="202" t="e">
        <f t="shared" si="13"/>
        <v>#REF!</v>
      </c>
      <c r="AD78" s="298"/>
      <c r="AE78" s="367"/>
    </row>
    <row r="79" spans="2:31" ht="12" hidden="1">
      <c r="B79" s="280" t="s">
        <v>103</v>
      </c>
      <c r="C79" s="73">
        <v>53101</v>
      </c>
      <c r="D79" s="95" t="s">
        <v>103</v>
      </c>
      <c r="E79" s="73" t="s">
        <v>101</v>
      </c>
      <c r="F79" s="12">
        <v>0</v>
      </c>
      <c r="G79" s="88" t="s">
        <v>84</v>
      </c>
      <c r="H79" s="250" t="e">
        <f>#REF!</f>
        <v>#REF!</v>
      </c>
      <c r="I79" s="246" t="e">
        <f>#REF!</f>
        <v>#REF!</v>
      </c>
      <c r="J79" s="251" t="e">
        <f t="shared" si="9"/>
        <v>#REF!</v>
      </c>
      <c r="K79" s="89"/>
      <c r="L79" s="246"/>
      <c r="M79" s="251"/>
      <c r="N79" s="21"/>
      <c r="O79" s="89"/>
      <c r="P79" s="246"/>
      <c r="Q79" s="251"/>
      <c r="R79" s="21"/>
      <c r="S79" s="89" t="e">
        <f>#REF!</f>
        <v>#REF!</v>
      </c>
      <c r="T79" s="246" t="e">
        <f>#REF!</f>
        <v>#REF!</v>
      </c>
      <c r="U79" s="251" t="e">
        <f t="shared" si="10"/>
        <v>#REF!</v>
      </c>
      <c r="V79" s="21"/>
      <c r="W79" s="89" t="e">
        <f>#REF!</f>
        <v>#REF!</v>
      </c>
      <c r="X79" s="246" t="e">
        <f>#REF!</f>
        <v>#REF!</v>
      </c>
      <c r="Y79" s="251" t="e">
        <f t="shared" si="11"/>
        <v>#REF!</v>
      </c>
      <c r="Z79" s="21"/>
      <c r="AA79" s="197" t="e">
        <f t="shared" si="12"/>
        <v>#REF!</v>
      </c>
      <c r="AB79" s="204">
        <v>0</v>
      </c>
      <c r="AC79" s="202" t="e">
        <f t="shared" si="13"/>
        <v>#REF!</v>
      </c>
      <c r="AD79" s="298"/>
      <c r="AE79" s="367"/>
    </row>
    <row r="80" spans="2:31" ht="12" hidden="1">
      <c r="B80" s="280" t="s">
        <v>114</v>
      </c>
      <c r="C80" s="76">
        <v>54000</v>
      </c>
      <c r="D80" s="95" t="s">
        <v>114</v>
      </c>
      <c r="E80" s="76">
        <v>5411</v>
      </c>
      <c r="F80" s="12">
        <v>0</v>
      </c>
      <c r="G80" s="88" t="s">
        <v>41</v>
      </c>
      <c r="H80" s="250" t="e">
        <f>#REF!</f>
        <v>#REF!</v>
      </c>
      <c r="I80" s="246" t="e">
        <f>#REF!</f>
        <v>#REF!</v>
      </c>
      <c r="J80" s="251" t="e">
        <f t="shared" si="9"/>
        <v>#REF!</v>
      </c>
      <c r="K80" s="89"/>
      <c r="L80" s="246"/>
      <c r="M80" s="251"/>
      <c r="N80" s="21"/>
      <c r="O80" s="89"/>
      <c r="P80" s="246"/>
      <c r="Q80" s="251"/>
      <c r="R80" s="21"/>
      <c r="S80" s="89" t="e">
        <f>#REF!</f>
        <v>#REF!</v>
      </c>
      <c r="T80" s="246" t="e">
        <f>#REF!</f>
        <v>#REF!</v>
      </c>
      <c r="U80" s="251" t="e">
        <f t="shared" si="10"/>
        <v>#REF!</v>
      </c>
      <c r="V80" s="21"/>
      <c r="W80" s="89" t="e">
        <f>#REF!</f>
        <v>#REF!</v>
      </c>
      <c r="X80" s="246" t="e">
        <f>#REF!</f>
        <v>#REF!</v>
      </c>
      <c r="Y80" s="251" t="e">
        <f t="shared" si="11"/>
        <v>#REF!</v>
      </c>
      <c r="Z80" s="21"/>
      <c r="AA80" s="197" t="e">
        <f t="shared" si="12"/>
        <v>#REF!</v>
      </c>
      <c r="AB80" s="204">
        <v>0</v>
      </c>
      <c r="AC80" s="202" t="e">
        <f t="shared" si="13"/>
        <v>#REF!</v>
      </c>
      <c r="AD80" s="298"/>
      <c r="AE80" s="367"/>
    </row>
    <row r="81" spans="2:31" ht="12" hidden="1">
      <c r="B81" s="280" t="s">
        <v>115</v>
      </c>
      <c r="C81" s="76">
        <v>54001</v>
      </c>
      <c r="D81" s="95" t="s">
        <v>115</v>
      </c>
      <c r="E81" s="76">
        <v>5421</v>
      </c>
      <c r="F81" s="12">
        <v>0</v>
      </c>
      <c r="G81" s="88" t="s">
        <v>42</v>
      </c>
      <c r="H81" s="250" t="e">
        <f>#REF!</f>
        <v>#REF!</v>
      </c>
      <c r="I81" s="246" t="e">
        <f>#REF!</f>
        <v>#REF!</v>
      </c>
      <c r="J81" s="251" t="e">
        <f t="shared" si="9"/>
        <v>#REF!</v>
      </c>
      <c r="K81" s="89"/>
      <c r="L81" s="246"/>
      <c r="M81" s="251"/>
      <c r="N81" s="21"/>
      <c r="O81" s="89"/>
      <c r="P81" s="246"/>
      <c r="Q81" s="251"/>
      <c r="R81" s="21"/>
      <c r="S81" s="89" t="e">
        <f>#REF!</f>
        <v>#REF!</v>
      </c>
      <c r="T81" s="246" t="e">
        <f>#REF!</f>
        <v>#REF!</v>
      </c>
      <c r="U81" s="251" t="e">
        <f t="shared" si="10"/>
        <v>#REF!</v>
      </c>
      <c r="V81" s="21"/>
      <c r="W81" s="89" t="e">
        <f>#REF!</f>
        <v>#REF!</v>
      </c>
      <c r="X81" s="246" t="e">
        <f>#REF!</f>
        <v>#REF!</v>
      </c>
      <c r="Y81" s="251" t="e">
        <f t="shared" si="11"/>
        <v>#REF!</v>
      </c>
      <c r="Z81" s="21"/>
      <c r="AA81" s="197" t="e">
        <f t="shared" si="12"/>
        <v>#REF!</v>
      </c>
      <c r="AB81" s="204">
        <v>0</v>
      </c>
      <c r="AC81" s="202" t="e">
        <f t="shared" si="13"/>
        <v>#REF!</v>
      </c>
      <c r="AD81" s="298"/>
      <c r="AE81" s="367"/>
    </row>
    <row r="82" spans="2:31" ht="12" hidden="1">
      <c r="B82" s="303" t="s">
        <v>60</v>
      </c>
      <c r="C82" s="76">
        <v>54002</v>
      </c>
      <c r="D82" s="95" t="s">
        <v>116</v>
      </c>
      <c r="E82" s="76">
        <v>5431</v>
      </c>
      <c r="F82" s="12">
        <v>0</v>
      </c>
      <c r="G82" s="88" t="s">
        <v>172</v>
      </c>
      <c r="H82" s="250" t="e">
        <f>#REF!</f>
        <v>#REF!</v>
      </c>
      <c r="I82" s="246" t="e">
        <f>#REF!</f>
        <v>#REF!</v>
      </c>
      <c r="J82" s="254" t="e">
        <f t="shared" si="9"/>
        <v>#REF!</v>
      </c>
      <c r="K82" s="89"/>
      <c r="L82" s="246"/>
      <c r="M82" s="254"/>
      <c r="N82" s="21"/>
      <c r="O82" s="89"/>
      <c r="P82" s="246"/>
      <c r="Q82" s="254"/>
      <c r="R82" s="21"/>
      <c r="S82" s="89" t="e">
        <f>#REF!</f>
        <v>#REF!</v>
      </c>
      <c r="T82" s="246" t="e">
        <f>#REF!</f>
        <v>#REF!</v>
      </c>
      <c r="U82" s="254" t="e">
        <f t="shared" si="10"/>
        <v>#REF!</v>
      </c>
      <c r="V82" s="21"/>
      <c r="W82" s="89" t="e">
        <f>#REF!</f>
        <v>#REF!</v>
      </c>
      <c r="X82" s="246" t="e">
        <f>#REF!</f>
        <v>#REF!</v>
      </c>
      <c r="Y82" s="254" t="e">
        <f t="shared" si="11"/>
        <v>#REF!</v>
      </c>
      <c r="Z82" s="21"/>
      <c r="AA82" s="198" t="e">
        <f t="shared" si="12"/>
        <v>#REF!</v>
      </c>
      <c r="AB82" s="204">
        <v>0</v>
      </c>
      <c r="AC82" s="200" t="e">
        <f t="shared" si="13"/>
        <v>#REF!</v>
      </c>
      <c r="AD82" s="298"/>
      <c r="AE82" s="367"/>
    </row>
    <row r="83" spans="2:31" ht="12" hidden="1">
      <c r="B83" s="305" t="e">
        <f>"Subtotal"&amp;" "&amp;B67</f>
        <v>#REF!</v>
      </c>
      <c r="C83" s="73"/>
      <c r="D83" s="95"/>
      <c r="E83" s="73"/>
      <c r="F83" s="12"/>
      <c r="G83" s="88"/>
      <c r="H83" s="252"/>
      <c r="I83" s="21"/>
      <c r="J83" s="251" t="e">
        <f>SUM(J68:J82)</f>
        <v>#REF!</v>
      </c>
      <c r="K83" s="258"/>
      <c r="L83" s="21"/>
      <c r="M83" s="256"/>
      <c r="N83" s="102"/>
      <c r="O83" s="258"/>
      <c r="P83" s="21"/>
      <c r="Q83" s="256"/>
      <c r="R83" s="102"/>
      <c r="S83" s="258"/>
      <c r="T83" s="21"/>
      <c r="U83" s="256" t="e">
        <f>SUM(U67:U82)</f>
        <v>#REF!</v>
      </c>
      <c r="V83" s="102"/>
      <c r="W83" s="258"/>
      <c r="X83" s="21"/>
      <c r="Y83" s="256" t="e">
        <f>SUM(Y67:Y82)</f>
        <v>#REF!</v>
      </c>
      <c r="Z83" s="102"/>
      <c r="AA83" s="199" t="e">
        <f>SUM(AA67:AA82)</f>
        <v>#REF!</v>
      </c>
      <c r="AB83" s="205">
        <f>SUM(AB67:AB82)</f>
        <v>0</v>
      </c>
      <c r="AC83" s="201" t="e">
        <f>SUM(AC67:AC82)</f>
        <v>#REF!</v>
      </c>
      <c r="AD83" s="298"/>
      <c r="AE83" s="367"/>
    </row>
    <row r="84" spans="2:31" ht="12" hidden="1">
      <c r="B84" s="305"/>
      <c r="C84" s="73"/>
      <c r="D84" s="95"/>
      <c r="E84" s="73"/>
      <c r="F84" s="12"/>
      <c r="G84" s="88"/>
      <c r="H84" s="252"/>
      <c r="I84" s="21"/>
      <c r="J84" s="256"/>
      <c r="K84" s="258"/>
      <c r="L84" s="21"/>
      <c r="M84" s="256"/>
      <c r="N84" s="102"/>
      <c r="O84" s="258"/>
      <c r="P84" s="21"/>
      <c r="Q84" s="256"/>
      <c r="R84" s="102"/>
      <c r="S84" s="258"/>
      <c r="T84" s="21"/>
      <c r="U84" s="256"/>
      <c r="V84" s="102"/>
      <c r="W84" s="258"/>
      <c r="X84" s="21"/>
      <c r="Y84" s="256"/>
      <c r="Z84" s="102"/>
      <c r="AA84" s="199"/>
      <c r="AB84" s="205"/>
      <c r="AC84" s="201"/>
      <c r="AD84" s="298"/>
      <c r="AE84" s="367"/>
    </row>
    <row r="85" spans="2:31" ht="12" hidden="1">
      <c r="B85" s="34" t="e">
        <f>#REF!</f>
        <v>#REF!</v>
      </c>
      <c r="C85" s="71"/>
      <c r="D85" s="93"/>
      <c r="E85" s="71"/>
      <c r="F85" s="12"/>
      <c r="G85" s="88"/>
      <c r="H85" s="253"/>
      <c r="J85" s="6"/>
      <c r="K85" s="88"/>
      <c r="L85" s="17"/>
      <c r="M85" s="6"/>
      <c r="N85" s="17"/>
      <c r="O85" s="88"/>
      <c r="P85" s="17"/>
      <c r="Q85" s="6"/>
      <c r="R85" s="17"/>
      <c r="S85" s="88"/>
      <c r="T85" s="17"/>
      <c r="U85" s="6"/>
      <c r="V85" s="17"/>
      <c r="W85" s="88"/>
      <c r="X85" s="17"/>
      <c r="Y85" s="6"/>
      <c r="Z85" s="17"/>
      <c r="AA85" s="197"/>
      <c r="AB85" s="204"/>
      <c r="AC85" s="202"/>
      <c r="AD85" s="298"/>
      <c r="AE85" s="367"/>
    </row>
    <row r="86" spans="2:31" ht="12" hidden="1">
      <c r="B86" s="280" t="s">
        <v>1</v>
      </c>
      <c r="C86" s="73">
        <v>53000</v>
      </c>
      <c r="D86" s="95" t="s">
        <v>105</v>
      </c>
      <c r="E86" s="76">
        <v>5651</v>
      </c>
      <c r="F86" s="12">
        <v>0</v>
      </c>
      <c r="G86" s="87" t="s">
        <v>84</v>
      </c>
      <c r="H86" s="250" t="e">
        <f>#REF!</f>
        <v>#REF!</v>
      </c>
      <c r="I86" s="246" t="e">
        <f>#REF!</f>
        <v>#REF!</v>
      </c>
      <c r="J86" s="251" t="e">
        <f aca="true" t="shared" si="14" ref="J86:J100">$F86*$H86*$I86/12</f>
        <v>#REF!</v>
      </c>
      <c r="K86" s="89"/>
      <c r="L86" s="246"/>
      <c r="M86" s="251"/>
      <c r="N86" s="21"/>
      <c r="O86" s="89"/>
      <c r="P86" s="246"/>
      <c r="Q86" s="251"/>
      <c r="R86" s="21"/>
      <c r="S86" s="89" t="e">
        <f>#REF!</f>
        <v>#REF!</v>
      </c>
      <c r="T86" s="246" t="e">
        <f>#REF!</f>
        <v>#REF!</v>
      </c>
      <c r="U86" s="251" t="e">
        <f aca="true" t="shared" si="15" ref="U86:U100">$F86*Inflation^3*S86*T86/12</f>
        <v>#REF!</v>
      </c>
      <c r="V86" s="21"/>
      <c r="W86" s="89" t="e">
        <f>#REF!</f>
        <v>#REF!</v>
      </c>
      <c r="X86" s="246" t="e">
        <f>#REF!</f>
        <v>#REF!</v>
      </c>
      <c r="Y86" s="251" t="e">
        <f aca="true" t="shared" si="16" ref="Y86:Y100">$F86*Inflation^4*W86*X86/12</f>
        <v>#REF!</v>
      </c>
      <c r="Z86" s="21"/>
      <c r="AA86" s="197" t="e">
        <f aca="true" t="shared" si="17" ref="AA86:AA100">Y86+U86+Q86+M86+J86</f>
        <v>#REF!</v>
      </c>
      <c r="AB86" s="204">
        <v>0</v>
      </c>
      <c r="AC86" s="202" t="e">
        <f>AA86+AB86</f>
        <v>#REF!</v>
      </c>
      <c r="AD86" s="298"/>
      <c r="AE86" s="367"/>
    </row>
    <row r="87" spans="2:31" ht="12" hidden="1">
      <c r="B87" s="280" t="s">
        <v>2</v>
      </c>
      <c r="C87" s="73">
        <v>53001</v>
      </c>
      <c r="D87" s="95" t="s">
        <v>106</v>
      </c>
      <c r="E87" s="73" t="s">
        <v>147</v>
      </c>
      <c r="F87" s="12">
        <v>0</v>
      </c>
      <c r="G87" s="87" t="s">
        <v>84</v>
      </c>
      <c r="H87" s="250" t="e">
        <f>#REF!</f>
        <v>#REF!</v>
      </c>
      <c r="I87" s="246" t="e">
        <f>#REF!</f>
        <v>#REF!</v>
      </c>
      <c r="J87" s="251" t="e">
        <f t="shared" si="14"/>
        <v>#REF!</v>
      </c>
      <c r="K87" s="89"/>
      <c r="L87" s="246"/>
      <c r="M87" s="251"/>
      <c r="N87" s="21"/>
      <c r="O87" s="89"/>
      <c r="P87" s="246"/>
      <c r="Q87" s="251"/>
      <c r="R87" s="21"/>
      <c r="S87" s="89" t="e">
        <f>#REF!</f>
        <v>#REF!</v>
      </c>
      <c r="T87" s="246" t="e">
        <f>#REF!</f>
        <v>#REF!</v>
      </c>
      <c r="U87" s="251" t="e">
        <f t="shared" si="15"/>
        <v>#REF!</v>
      </c>
      <c r="V87" s="21"/>
      <c r="W87" s="89" t="e">
        <f>#REF!</f>
        <v>#REF!</v>
      </c>
      <c r="X87" s="246" t="e">
        <f>#REF!</f>
        <v>#REF!</v>
      </c>
      <c r="Y87" s="251" t="e">
        <f t="shared" si="16"/>
        <v>#REF!</v>
      </c>
      <c r="Z87" s="21"/>
      <c r="AA87" s="197" t="e">
        <f t="shared" si="17"/>
        <v>#REF!</v>
      </c>
      <c r="AB87" s="204">
        <v>0</v>
      </c>
      <c r="AC87" s="202" t="e">
        <f aca="true" t="shared" si="18" ref="AC87:AC100">AA87+AB87</f>
        <v>#REF!</v>
      </c>
      <c r="AD87" s="298"/>
      <c r="AE87" s="367"/>
    </row>
    <row r="88" spans="2:31" ht="12" hidden="1">
      <c r="B88" s="280" t="s">
        <v>54</v>
      </c>
      <c r="C88" s="73">
        <v>53002</v>
      </c>
      <c r="D88" s="95" t="s">
        <v>107</v>
      </c>
      <c r="E88" s="76">
        <v>5652</v>
      </c>
      <c r="F88" s="12">
        <v>0</v>
      </c>
      <c r="G88" s="87" t="s">
        <v>84</v>
      </c>
      <c r="H88" s="250" t="e">
        <f>#REF!</f>
        <v>#REF!</v>
      </c>
      <c r="I88" s="246" t="e">
        <f>#REF!</f>
        <v>#REF!</v>
      </c>
      <c r="J88" s="251" t="e">
        <f t="shared" si="14"/>
        <v>#REF!</v>
      </c>
      <c r="K88" s="89"/>
      <c r="L88" s="246"/>
      <c r="M88" s="251"/>
      <c r="N88" s="21"/>
      <c r="O88" s="89"/>
      <c r="P88" s="246"/>
      <c r="Q88" s="251"/>
      <c r="R88" s="21"/>
      <c r="S88" s="89" t="e">
        <f>#REF!</f>
        <v>#REF!</v>
      </c>
      <c r="T88" s="246" t="e">
        <f>#REF!</f>
        <v>#REF!</v>
      </c>
      <c r="U88" s="251" t="e">
        <f t="shared" si="15"/>
        <v>#REF!</v>
      </c>
      <c r="V88" s="21"/>
      <c r="W88" s="89" t="e">
        <f>#REF!</f>
        <v>#REF!</v>
      </c>
      <c r="X88" s="246" t="e">
        <f>#REF!</f>
        <v>#REF!</v>
      </c>
      <c r="Y88" s="251" t="e">
        <f t="shared" si="16"/>
        <v>#REF!</v>
      </c>
      <c r="Z88" s="21"/>
      <c r="AA88" s="197" t="e">
        <f t="shared" si="17"/>
        <v>#REF!</v>
      </c>
      <c r="AB88" s="204">
        <v>0</v>
      </c>
      <c r="AC88" s="202" t="e">
        <f t="shared" si="18"/>
        <v>#REF!</v>
      </c>
      <c r="AD88" s="298"/>
      <c r="AE88" s="367"/>
    </row>
    <row r="89" spans="2:31" ht="12" hidden="1">
      <c r="B89" s="280" t="s">
        <v>3</v>
      </c>
      <c r="C89" s="73">
        <v>53003</v>
      </c>
      <c r="D89" s="95" t="s">
        <v>108</v>
      </c>
      <c r="E89" s="76">
        <v>5653</v>
      </c>
      <c r="F89" s="12">
        <v>0</v>
      </c>
      <c r="G89" s="87"/>
      <c r="H89" s="250" t="e">
        <f>#REF!</f>
        <v>#REF!</v>
      </c>
      <c r="I89" s="246" t="e">
        <f>#REF!</f>
        <v>#REF!</v>
      </c>
      <c r="J89" s="251" t="e">
        <f t="shared" si="14"/>
        <v>#REF!</v>
      </c>
      <c r="K89" s="89"/>
      <c r="L89" s="246"/>
      <c r="M89" s="251"/>
      <c r="N89" s="21"/>
      <c r="O89" s="89"/>
      <c r="P89" s="246"/>
      <c r="Q89" s="251"/>
      <c r="R89" s="21"/>
      <c r="S89" s="89" t="e">
        <f>#REF!</f>
        <v>#REF!</v>
      </c>
      <c r="T89" s="246" t="e">
        <f>#REF!</f>
        <v>#REF!</v>
      </c>
      <c r="U89" s="251" t="e">
        <f t="shared" si="15"/>
        <v>#REF!</v>
      </c>
      <c r="V89" s="21"/>
      <c r="W89" s="89" t="e">
        <f>#REF!</f>
        <v>#REF!</v>
      </c>
      <c r="X89" s="246" t="e">
        <f>#REF!</f>
        <v>#REF!</v>
      </c>
      <c r="Y89" s="251" t="e">
        <f t="shared" si="16"/>
        <v>#REF!</v>
      </c>
      <c r="Z89" s="21"/>
      <c r="AA89" s="197" t="e">
        <f t="shared" si="17"/>
        <v>#REF!</v>
      </c>
      <c r="AB89" s="204">
        <v>0</v>
      </c>
      <c r="AC89" s="202" t="e">
        <f t="shared" si="18"/>
        <v>#REF!</v>
      </c>
      <c r="AD89" s="298"/>
      <c r="AE89" s="367"/>
    </row>
    <row r="90" spans="2:31" ht="12" hidden="1">
      <c r="B90" s="280" t="s">
        <v>4</v>
      </c>
      <c r="C90" s="73">
        <v>53004</v>
      </c>
      <c r="D90" s="95" t="s">
        <v>109</v>
      </c>
      <c r="E90" s="73" t="s">
        <v>101</v>
      </c>
      <c r="F90" s="12">
        <v>0</v>
      </c>
      <c r="G90" s="87" t="s">
        <v>84</v>
      </c>
      <c r="H90" s="250" t="e">
        <f>#REF!</f>
        <v>#REF!</v>
      </c>
      <c r="I90" s="246" t="e">
        <f>#REF!</f>
        <v>#REF!</v>
      </c>
      <c r="J90" s="251" t="e">
        <f t="shared" si="14"/>
        <v>#REF!</v>
      </c>
      <c r="K90" s="89"/>
      <c r="L90" s="246"/>
      <c r="M90" s="251"/>
      <c r="N90" s="21"/>
      <c r="O90" s="89"/>
      <c r="P90" s="246"/>
      <c r="Q90" s="251"/>
      <c r="R90" s="21"/>
      <c r="S90" s="89" t="e">
        <f>#REF!</f>
        <v>#REF!</v>
      </c>
      <c r="T90" s="246" t="e">
        <f>#REF!</f>
        <v>#REF!</v>
      </c>
      <c r="U90" s="251" t="e">
        <f t="shared" si="15"/>
        <v>#REF!</v>
      </c>
      <c r="V90" s="21"/>
      <c r="W90" s="89" t="e">
        <f>#REF!</f>
        <v>#REF!</v>
      </c>
      <c r="X90" s="246" t="e">
        <f>#REF!</f>
        <v>#REF!</v>
      </c>
      <c r="Y90" s="251" t="e">
        <f t="shared" si="16"/>
        <v>#REF!</v>
      </c>
      <c r="Z90" s="21"/>
      <c r="AA90" s="197" t="e">
        <f t="shared" si="17"/>
        <v>#REF!</v>
      </c>
      <c r="AB90" s="204">
        <v>0</v>
      </c>
      <c r="AC90" s="202" t="e">
        <f t="shared" si="18"/>
        <v>#REF!</v>
      </c>
      <c r="AD90" s="298"/>
      <c r="AE90" s="367"/>
    </row>
    <row r="91" spans="2:31" ht="12" hidden="1">
      <c r="B91" s="280" t="s">
        <v>91</v>
      </c>
      <c r="C91" s="73">
        <v>53005</v>
      </c>
      <c r="D91" s="95" t="s">
        <v>91</v>
      </c>
      <c r="E91" s="76">
        <v>5412</v>
      </c>
      <c r="F91" s="12">
        <v>0</v>
      </c>
      <c r="G91" s="88" t="s">
        <v>41</v>
      </c>
      <c r="H91" s="250" t="e">
        <f>#REF!</f>
        <v>#REF!</v>
      </c>
      <c r="I91" s="246" t="e">
        <f>#REF!</f>
        <v>#REF!</v>
      </c>
      <c r="J91" s="251" t="e">
        <f t="shared" si="14"/>
        <v>#REF!</v>
      </c>
      <c r="K91" s="89"/>
      <c r="L91" s="246"/>
      <c r="M91" s="251"/>
      <c r="N91" s="21"/>
      <c r="O91" s="89"/>
      <c r="P91" s="246"/>
      <c r="Q91" s="251"/>
      <c r="R91" s="21"/>
      <c r="S91" s="89" t="e">
        <f>#REF!</f>
        <v>#REF!</v>
      </c>
      <c r="T91" s="246" t="e">
        <f>#REF!</f>
        <v>#REF!</v>
      </c>
      <c r="U91" s="251" t="e">
        <f t="shared" si="15"/>
        <v>#REF!</v>
      </c>
      <c r="V91" s="21"/>
      <c r="W91" s="89" t="e">
        <f>#REF!</f>
        <v>#REF!</v>
      </c>
      <c r="X91" s="246" t="e">
        <f>#REF!</f>
        <v>#REF!</v>
      </c>
      <c r="Y91" s="251" t="e">
        <f t="shared" si="16"/>
        <v>#REF!</v>
      </c>
      <c r="Z91" s="21"/>
      <c r="AA91" s="197" t="e">
        <f t="shared" si="17"/>
        <v>#REF!</v>
      </c>
      <c r="AB91" s="204">
        <v>0</v>
      </c>
      <c r="AC91" s="202" t="e">
        <f t="shared" si="18"/>
        <v>#REF!</v>
      </c>
      <c r="AD91" s="298"/>
      <c r="AE91" s="367"/>
    </row>
    <row r="92" spans="2:31" ht="12" hidden="1">
      <c r="B92" s="280" t="s">
        <v>90</v>
      </c>
      <c r="C92" s="73">
        <v>53006</v>
      </c>
      <c r="D92" s="95" t="s">
        <v>110</v>
      </c>
      <c r="E92" s="76">
        <v>5413</v>
      </c>
      <c r="F92" s="12">
        <v>0</v>
      </c>
      <c r="G92" s="88" t="s">
        <v>41</v>
      </c>
      <c r="H92" s="250" t="e">
        <f>#REF!</f>
        <v>#REF!</v>
      </c>
      <c r="I92" s="246" t="e">
        <f>#REF!</f>
        <v>#REF!</v>
      </c>
      <c r="J92" s="251" t="e">
        <f t="shared" si="14"/>
        <v>#REF!</v>
      </c>
      <c r="K92" s="89"/>
      <c r="L92" s="246"/>
      <c r="M92" s="251"/>
      <c r="N92" s="21"/>
      <c r="O92" s="89"/>
      <c r="P92" s="246"/>
      <c r="Q92" s="251"/>
      <c r="R92" s="21"/>
      <c r="S92" s="89" t="e">
        <f>#REF!</f>
        <v>#REF!</v>
      </c>
      <c r="T92" s="246" t="e">
        <f>#REF!</f>
        <v>#REF!</v>
      </c>
      <c r="U92" s="251" t="e">
        <f t="shared" si="15"/>
        <v>#REF!</v>
      </c>
      <c r="V92" s="21"/>
      <c r="W92" s="89" t="e">
        <f>#REF!</f>
        <v>#REF!</v>
      </c>
      <c r="X92" s="246" t="e">
        <f>#REF!</f>
        <v>#REF!</v>
      </c>
      <c r="Y92" s="251" t="e">
        <f t="shared" si="16"/>
        <v>#REF!</v>
      </c>
      <c r="Z92" s="21"/>
      <c r="AA92" s="197" t="e">
        <f t="shared" si="17"/>
        <v>#REF!</v>
      </c>
      <c r="AB92" s="204">
        <v>0</v>
      </c>
      <c r="AC92" s="202" t="e">
        <f t="shared" si="18"/>
        <v>#REF!</v>
      </c>
      <c r="AD92" s="298"/>
      <c r="AE92" s="367"/>
    </row>
    <row r="93" spans="2:31" ht="12" hidden="1">
      <c r="B93" s="303" t="s">
        <v>0</v>
      </c>
      <c r="C93" s="73">
        <v>53007</v>
      </c>
      <c r="D93" s="95" t="s">
        <v>111</v>
      </c>
      <c r="E93" s="73" t="s">
        <v>101</v>
      </c>
      <c r="F93" s="12">
        <v>0</v>
      </c>
      <c r="G93" s="89" t="s">
        <v>10</v>
      </c>
      <c r="H93" s="250" t="e">
        <f>#REF!</f>
        <v>#REF!</v>
      </c>
      <c r="I93" s="246" t="e">
        <f>#REF!</f>
        <v>#REF!</v>
      </c>
      <c r="J93" s="251" t="e">
        <f t="shared" si="14"/>
        <v>#REF!</v>
      </c>
      <c r="K93" s="89"/>
      <c r="L93" s="246"/>
      <c r="M93" s="251"/>
      <c r="N93" s="21"/>
      <c r="O93" s="89"/>
      <c r="P93" s="246"/>
      <c r="Q93" s="251"/>
      <c r="R93" s="21"/>
      <c r="S93" s="89" t="e">
        <f>#REF!</f>
        <v>#REF!</v>
      </c>
      <c r="T93" s="246" t="e">
        <f>#REF!</f>
        <v>#REF!</v>
      </c>
      <c r="U93" s="251" t="e">
        <f t="shared" si="15"/>
        <v>#REF!</v>
      </c>
      <c r="V93" s="21"/>
      <c r="W93" s="89" t="e">
        <f>#REF!</f>
        <v>#REF!</v>
      </c>
      <c r="X93" s="246" t="e">
        <f>#REF!</f>
        <v>#REF!</v>
      </c>
      <c r="Y93" s="251" t="e">
        <f t="shared" si="16"/>
        <v>#REF!</v>
      </c>
      <c r="Z93" s="21"/>
      <c r="AA93" s="197" t="e">
        <f t="shared" si="17"/>
        <v>#REF!</v>
      </c>
      <c r="AB93" s="204">
        <v>0</v>
      </c>
      <c r="AC93" s="202" t="e">
        <f t="shared" si="18"/>
        <v>#REF!</v>
      </c>
      <c r="AD93" s="298"/>
      <c r="AE93" s="367"/>
    </row>
    <row r="94" spans="2:31" ht="12" hidden="1">
      <c r="B94" s="303" t="s">
        <v>87</v>
      </c>
      <c r="C94" s="73">
        <v>53008</v>
      </c>
      <c r="D94" s="95" t="s">
        <v>112</v>
      </c>
      <c r="E94" s="76">
        <v>5442</v>
      </c>
      <c r="F94" s="12">
        <v>0</v>
      </c>
      <c r="G94" s="88"/>
      <c r="H94" s="250" t="e">
        <f>#REF!</f>
        <v>#REF!</v>
      </c>
      <c r="I94" s="246" t="e">
        <f>#REF!</f>
        <v>#REF!</v>
      </c>
      <c r="J94" s="251" t="e">
        <f t="shared" si="14"/>
        <v>#REF!</v>
      </c>
      <c r="K94" s="89"/>
      <c r="L94" s="246"/>
      <c r="M94" s="251"/>
      <c r="N94" s="21"/>
      <c r="O94" s="89"/>
      <c r="P94" s="246"/>
      <c r="Q94" s="251"/>
      <c r="R94" s="21"/>
      <c r="S94" s="89" t="e">
        <f>#REF!</f>
        <v>#REF!</v>
      </c>
      <c r="T94" s="246" t="e">
        <f>#REF!</f>
        <v>#REF!</v>
      </c>
      <c r="U94" s="251" t="e">
        <f t="shared" si="15"/>
        <v>#REF!</v>
      </c>
      <c r="V94" s="21"/>
      <c r="W94" s="89" t="e">
        <f>#REF!</f>
        <v>#REF!</v>
      </c>
      <c r="X94" s="246" t="e">
        <f>#REF!</f>
        <v>#REF!</v>
      </c>
      <c r="Y94" s="251" t="e">
        <f t="shared" si="16"/>
        <v>#REF!</v>
      </c>
      <c r="Z94" s="21"/>
      <c r="AA94" s="197" t="e">
        <f t="shared" si="17"/>
        <v>#REF!</v>
      </c>
      <c r="AB94" s="204">
        <v>0</v>
      </c>
      <c r="AC94" s="202" t="e">
        <f t="shared" si="18"/>
        <v>#REF!</v>
      </c>
      <c r="AD94" s="298"/>
      <c r="AE94" s="367"/>
    </row>
    <row r="95" spans="2:31" ht="12" hidden="1">
      <c r="B95" s="303" t="s">
        <v>77</v>
      </c>
      <c r="C95" s="73">
        <v>53009</v>
      </c>
      <c r="D95" s="95" t="s">
        <v>113</v>
      </c>
      <c r="E95" s="76">
        <v>5441</v>
      </c>
      <c r="F95" s="12">
        <v>0</v>
      </c>
      <c r="G95" s="88" t="s">
        <v>40</v>
      </c>
      <c r="H95" s="250" t="e">
        <f>#REF!</f>
        <v>#REF!</v>
      </c>
      <c r="I95" s="246" t="e">
        <f>#REF!</f>
        <v>#REF!</v>
      </c>
      <c r="J95" s="251" t="e">
        <f t="shared" si="14"/>
        <v>#REF!</v>
      </c>
      <c r="K95" s="89"/>
      <c r="L95" s="246"/>
      <c r="M95" s="251"/>
      <c r="N95" s="21"/>
      <c r="O95" s="89"/>
      <c r="P95" s="246"/>
      <c r="Q95" s="251"/>
      <c r="R95" s="21"/>
      <c r="S95" s="89" t="e">
        <f>#REF!</f>
        <v>#REF!</v>
      </c>
      <c r="T95" s="246" t="e">
        <f>#REF!</f>
        <v>#REF!</v>
      </c>
      <c r="U95" s="251" t="e">
        <f t="shared" si="15"/>
        <v>#REF!</v>
      </c>
      <c r="V95" s="21"/>
      <c r="W95" s="89" t="e">
        <f>#REF!</f>
        <v>#REF!</v>
      </c>
      <c r="X95" s="246" t="e">
        <f>#REF!</f>
        <v>#REF!</v>
      </c>
      <c r="Y95" s="251" t="e">
        <f t="shared" si="16"/>
        <v>#REF!</v>
      </c>
      <c r="Z95" s="21"/>
      <c r="AA95" s="197" t="e">
        <f t="shared" si="17"/>
        <v>#REF!</v>
      </c>
      <c r="AB95" s="204">
        <v>0</v>
      </c>
      <c r="AC95" s="202" t="e">
        <f t="shared" si="18"/>
        <v>#REF!</v>
      </c>
      <c r="AD95" s="298"/>
      <c r="AE95" s="367"/>
    </row>
    <row r="96" spans="2:31" ht="12" hidden="1">
      <c r="B96" s="280" t="s">
        <v>102</v>
      </c>
      <c r="C96" s="73">
        <v>53100</v>
      </c>
      <c r="D96" s="95" t="s">
        <v>102</v>
      </c>
      <c r="E96" s="76">
        <v>5114</v>
      </c>
      <c r="F96" s="12">
        <v>0</v>
      </c>
      <c r="G96" s="88" t="s">
        <v>84</v>
      </c>
      <c r="H96" s="250" t="e">
        <f>#REF!</f>
        <v>#REF!</v>
      </c>
      <c r="I96" s="246" t="e">
        <f>#REF!</f>
        <v>#REF!</v>
      </c>
      <c r="J96" s="251" t="e">
        <f t="shared" si="14"/>
        <v>#REF!</v>
      </c>
      <c r="K96" s="89"/>
      <c r="L96" s="246"/>
      <c r="M96" s="251"/>
      <c r="N96" s="21"/>
      <c r="O96" s="89"/>
      <c r="P96" s="246"/>
      <c r="Q96" s="251"/>
      <c r="R96" s="21"/>
      <c r="S96" s="89" t="e">
        <f>#REF!</f>
        <v>#REF!</v>
      </c>
      <c r="T96" s="246" t="e">
        <f>#REF!</f>
        <v>#REF!</v>
      </c>
      <c r="U96" s="251" t="e">
        <f t="shared" si="15"/>
        <v>#REF!</v>
      </c>
      <c r="V96" s="21"/>
      <c r="W96" s="89" t="e">
        <f>#REF!</f>
        <v>#REF!</v>
      </c>
      <c r="X96" s="246" t="e">
        <f>#REF!</f>
        <v>#REF!</v>
      </c>
      <c r="Y96" s="251" t="e">
        <f t="shared" si="16"/>
        <v>#REF!</v>
      </c>
      <c r="Z96" s="21"/>
      <c r="AA96" s="197" t="e">
        <f t="shared" si="17"/>
        <v>#REF!</v>
      </c>
      <c r="AB96" s="204">
        <v>0</v>
      </c>
      <c r="AC96" s="202" t="e">
        <f t="shared" si="18"/>
        <v>#REF!</v>
      </c>
      <c r="AD96" s="298"/>
      <c r="AE96" s="367"/>
    </row>
    <row r="97" spans="2:31" ht="12" hidden="1">
      <c r="B97" s="280" t="s">
        <v>103</v>
      </c>
      <c r="C97" s="73">
        <v>53101</v>
      </c>
      <c r="D97" s="95" t="s">
        <v>103</v>
      </c>
      <c r="E97" s="73" t="s">
        <v>101</v>
      </c>
      <c r="F97" s="12">
        <v>0</v>
      </c>
      <c r="G97" s="88" t="s">
        <v>84</v>
      </c>
      <c r="H97" s="250" t="e">
        <f>#REF!</f>
        <v>#REF!</v>
      </c>
      <c r="I97" s="246" t="e">
        <f>#REF!</f>
        <v>#REF!</v>
      </c>
      <c r="J97" s="251" t="e">
        <f t="shared" si="14"/>
        <v>#REF!</v>
      </c>
      <c r="K97" s="89"/>
      <c r="L97" s="246"/>
      <c r="M97" s="251"/>
      <c r="N97" s="21"/>
      <c r="O97" s="89"/>
      <c r="P97" s="246"/>
      <c r="Q97" s="251"/>
      <c r="R97" s="21"/>
      <c r="S97" s="89" t="e">
        <f>#REF!</f>
        <v>#REF!</v>
      </c>
      <c r="T97" s="246" t="e">
        <f>#REF!</f>
        <v>#REF!</v>
      </c>
      <c r="U97" s="251" t="e">
        <f t="shared" si="15"/>
        <v>#REF!</v>
      </c>
      <c r="V97" s="21"/>
      <c r="W97" s="89" t="e">
        <f>#REF!</f>
        <v>#REF!</v>
      </c>
      <c r="X97" s="246" t="e">
        <f>#REF!</f>
        <v>#REF!</v>
      </c>
      <c r="Y97" s="251" t="e">
        <f t="shared" si="16"/>
        <v>#REF!</v>
      </c>
      <c r="Z97" s="21"/>
      <c r="AA97" s="197" t="e">
        <f t="shared" si="17"/>
        <v>#REF!</v>
      </c>
      <c r="AB97" s="204">
        <v>0</v>
      </c>
      <c r="AC97" s="202" t="e">
        <f t="shared" si="18"/>
        <v>#REF!</v>
      </c>
      <c r="AD97" s="298"/>
      <c r="AE97" s="367"/>
    </row>
    <row r="98" spans="2:31" ht="12" hidden="1">
      <c r="B98" s="280" t="s">
        <v>114</v>
      </c>
      <c r="C98" s="76">
        <v>54000</v>
      </c>
      <c r="D98" s="95" t="s">
        <v>114</v>
      </c>
      <c r="E98" s="76">
        <v>5411</v>
      </c>
      <c r="F98" s="12">
        <v>0</v>
      </c>
      <c r="G98" s="88" t="s">
        <v>41</v>
      </c>
      <c r="H98" s="250" t="e">
        <f>#REF!</f>
        <v>#REF!</v>
      </c>
      <c r="I98" s="246" t="e">
        <f>#REF!</f>
        <v>#REF!</v>
      </c>
      <c r="J98" s="251" t="e">
        <f t="shared" si="14"/>
        <v>#REF!</v>
      </c>
      <c r="K98" s="89"/>
      <c r="L98" s="246"/>
      <c r="M98" s="251"/>
      <c r="N98" s="21"/>
      <c r="O98" s="89"/>
      <c r="P98" s="246"/>
      <c r="Q98" s="251"/>
      <c r="R98" s="21"/>
      <c r="S98" s="89" t="e">
        <f>#REF!</f>
        <v>#REF!</v>
      </c>
      <c r="T98" s="246" t="e">
        <f>#REF!</f>
        <v>#REF!</v>
      </c>
      <c r="U98" s="251" t="e">
        <f t="shared" si="15"/>
        <v>#REF!</v>
      </c>
      <c r="V98" s="21"/>
      <c r="W98" s="89" t="e">
        <f>#REF!</f>
        <v>#REF!</v>
      </c>
      <c r="X98" s="246" t="e">
        <f>#REF!</f>
        <v>#REF!</v>
      </c>
      <c r="Y98" s="251" t="e">
        <f t="shared" si="16"/>
        <v>#REF!</v>
      </c>
      <c r="Z98" s="21"/>
      <c r="AA98" s="197" t="e">
        <f t="shared" si="17"/>
        <v>#REF!</v>
      </c>
      <c r="AB98" s="204">
        <v>0</v>
      </c>
      <c r="AC98" s="202" t="e">
        <f t="shared" si="18"/>
        <v>#REF!</v>
      </c>
      <c r="AD98" s="298"/>
      <c r="AE98" s="367"/>
    </row>
    <row r="99" spans="2:31" ht="12" hidden="1">
      <c r="B99" s="280" t="s">
        <v>115</v>
      </c>
      <c r="C99" s="76">
        <v>54001</v>
      </c>
      <c r="D99" s="95" t="s">
        <v>115</v>
      </c>
      <c r="E99" s="76">
        <v>5421</v>
      </c>
      <c r="F99" s="12">
        <v>0</v>
      </c>
      <c r="G99" s="88" t="s">
        <v>42</v>
      </c>
      <c r="H99" s="250" t="e">
        <f>#REF!</f>
        <v>#REF!</v>
      </c>
      <c r="I99" s="246" t="e">
        <f>#REF!</f>
        <v>#REF!</v>
      </c>
      <c r="J99" s="251" t="e">
        <f t="shared" si="14"/>
        <v>#REF!</v>
      </c>
      <c r="K99" s="89"/>
      <c r="L99" s="246"/>
      <c r="M99" s="251"/>
      <c r="N99" s="21"/>
      <c r="O99" s="89"/>
      <c r="P99" s="246"/>
      <c r="Q99" s="251"/>
      <c r="R99" s="21"/>
      <c r="S99" s="89" t="e">
        <f>#REF!</f>
        <v>#REF!</v>
      </c>
      <c r="T99" s="246" t="e">
        <f>#REF!</f>
        <v>#REF!</v>
      </c>
      <c r="U99" s="251" t="e">
        <f t="shared" si="15"/>
        <v>#REF!</v>
      </c>
      <c r="V99" s="21"/>
      <c r="W99" s="89" t="e">
        <f>#REF!</f>
        <v>#REF!</v>
      </c>
      <c r="X99" s="246" t="e">
        <f>#REF!</f>
        <v>#REF!</v>
      </c>
      <c r="Y99" s="251" t="e">
        <f t="shared" si="16"/>
        <v>#REF!</v>
      </c>
      <c r="Z99" s="21"/>
      <c r="AA99" s="197" t="e">
        <f t="shared" si="17"/>
        <v>#REF!</v>
      </c>
      <c r="AB99" s="204">
        <v>0</v>
      </c>
      <c r="AC99" s="202" t="e">
        <f t="shared" si="18"/>
        <v>#REF!</v>
      </c>
      <c r="AD99" s="298"/>
      <c r="AE99" s="367"/>
    </row>
    <row r="100" spans="2:31" ht="12" hidden="1">
      <c r="B100" s="303" t="s">
        <v>60</v>
      </c>
      <c r="C100" s="76">
        <v>54002</v>
      </c>
      <c r="D100" s="95" t="s">
        <v>116</v>
      </c>
      <c r="E100" s="76">
        <v>5431</v>
      </c>
      <c r="F100" s="12">
        <v>0</v>
      </c>
      <c r="G100" s="88" t="s">
        <v>172</v>
      </c>
      <c r="H100" s="250" t="e">
        <f>#REF!</f>
        <v>#REF!</v>
      </c>
      <c r="I100" s="246" t="e">
        <f>#REF!</f>
        <v>#REF!</v>
      </c>
      <c r="J100" s="254" t="e">
        <f t="shared" si="14"/>
        <v>#REF!</v>
      </c>
      <c r="K100" s="89"/>
      <c r="L100" s="246"/>
      <c r="M100" s="254"/>
      <c r="N100" s="21"/>
      <c r="O100" s="89"/>
      <c r="P100" s="246"/>
      <c r="Q100" s="254"/>
      <c r="R100" s="21"/>
      <c r="S100" s="89" t="e">
        <f>#REF!</f>
        <v>#REF!</v>
      </c>
      <c r="T100" s="246" t="e">
        <f>#REF!</f>
        <v>#REF!</v>
      </c>
      <c r="U100" s="254" t="e">
        <f t="shared" si="15"/>
        <v>#REF!</v>
      </c>
      <c r="V100" s="21"/>
      <c r="W100" s="89" t="e">
        <f>#REF!</f>
        <v>#REF!</v>
      </c>
      <c r="X100" s="246" t="e">
        <f>#REF!</f>
        <v>#REF!</v>
      </c>
      <c r="Y100" s="254" t="e">
        <f t="shared" si="16"/>
        <v>#REF!</v>
      </c>
      <c r="Z100" s="21"/>
      <c r="AA100" s="198" t="e">
        <f t="shared" si="17"/>
        <v>#REF!</v>
      </c>
      <c r="AB100" s="204">
        <v>0</v>
      </c>
      <c r="AC100" s="200" t="e">
        <f t="shared" si="18"/>
        <v>#REF!</v>
      </c>
      <c r="AD100" s="298"/>
      <c r="AE100" s="367"/>
    </row>
    <row r="101" spans="2:31" ht="12" hidden="1">
      <c r="B101" s="305" t="e">
        <f>"Subtotal"&amp;" "&amp;B85</f>
        <v>#REF!</v>
      </c>
      <c r="C101" s="73"/>
      <c r="D101" s="95"/>
      <c r="E101" s="73"/>
      <c r="F101" s="12"/>
      <c r="G101" s="88"/>
      <c r="H101" s="252"/>
      <c r="I101" s="21"/>
      <c r="J101" s="251" t="e">
        <f>SUM(J86:J100)</f>
        <v>#REF!</v>
      </c>
      <c r="K101" s="258"/>
      <c r="L101" s="21"/>
      <c r="M101" s="256"/>
      <c r="N101" s="102"/>
      <c r="O101" s="258"/>
      <c r="P101" s="21"/>
      <c r="Q101" s="256"/>
      <c r="R101" s="102"/>
      <c r="S101" s="258"/>
      <c r="T101" s="21"/>
      <c r="U101" s="256" t="e">
        <f>SUM(U85:U100)</f>
        <v>#REF!</v>
      </c>
      <c r="V101" s="102"/>
      <c r="W101" s="258"/>
      <c r="X101" s="21"/>
      <c r="Y101" s="256" t="e">
        <f>SUM(Y85:Y100)</f>
        <v>#REF!</v>
      </c>
      <c r="Z101" s="102"/>
      <c r="AA101" s="199" t="e">
        <f>SUM(AA85:AA100)</f>
        <v>#REF!</v>
      </c>
      <c r="AB101" s="205">
        <f>SUM(AB85:AB100)</f>
        <v>0</v>
      </c>
      <c r="AC101" s="201" t="e">
        <f>SUM(AC85:AC100)</f>
        <v>#REF!</v>
      </c>
      <c r="AD101" s="298"/>
      <c r="AE101" s="367"/>
    </row>
    <row r="102" spans="2:31" ht="12" hidden="1">
      <c r="B102" s="305"/>
      <c r="C102" s="73"/>
      <c r="D102" s="95"/>
      <c r="E102" s="73"/>
      <c r="F102" s="12"/>
      <c r="G102" s="88"/>
      <c r="H102" s="252"/>
      <c r="I102" s="21"/>
      <c r="J102" s="256"/>
      <c r="K102" s="258"/>
      <c r="L102" s="21"/>
      <c r="M102" s="256"/>
      <c r="N102" s="102"/>
      <c r="O102" s="258"/>
      <c r="P102" s="21"/>
      <c r="Q102" s="256"/>
      <c r="R102" s="102"/>
      <c r="S102" s="258"/>
      <c r="T102" s="21"/>
      <c r="U102" s="256"/>
      <c r="V102" s="102"/>
      <c r="W102" s="258"/>
      <c r="X102" s="21"/>
      <c r="Y102" s="256"/>
      <c r="Z102" s="102"/>
      <c r="AA102" s="199"/>
      <c r="AB102" s="205"/>
      <c r="AC102" s="201"/>
      <c r="AD102" s="298"/>
      <c r="AE102" s="367"/>
    </row>
    <row r="103" spans="2:31" ht="12" hidden="1">
      <c r="B103" s="34" t="e">
        <f>#REF!</f>
        <v>#REF!</v>
      </c>
      <c r="C103" s="71"/>
      <c r="D103" s="93"/>
      <c r="E103" s="71"/>
      <c r="F103" s="12"/>
      <c r="G103" s="88"/>
      <c r="H103" s="253"/>
      <c r="J103" s="6"/>
      <c r="K103" s="88"/>
      <c r="L103" s="17"/>
      <c r="M103" s="6"/>
      <c r="N103" s="17"/>
      <c r="O103" s="88"/>
      <c r="P103" s="17"/>
      <c r="Q103" s="6"/>
      <c r="R103" s="17"/>
      <c r="S103" s="88"/>
      <c r="T103" s="17"/>
      <c r="U103" s="6"/>
      <c r="V103" s="17"/>
      <c r="W103" s="88"/>
      <c r="X103" s="17"/>
      <c r="Y103" s="6"/>
      <c r="Z103" s="17"/>
      <c r="AA103" s="197"/>
      <c r="AB103" s="204"/>
      <c r="AC103" s="202"/>
      <c r="AD103" s="298"/>
      <c r="AE103" s="367"/>
    </row>
    <row r="104" spans="2:31" ht="12" hidden="1">
      <c r="B104" s="280" t="s">
        <v>1</v>
      </c>
      <c r="C104" s="73">
        <v>53000</v>
      </c>
      <c r="D104" s="95" t="s">
        <v>105</v>
      </c>
      <c r="E104" s="76">
        <v>5651</v>
      </c>
      <c r="F104" s="12">
        <v>0</v>
      </c>
      <c r="G104" s="87" t="s">
        <v>84</v>
      </c>
      <c r="H104" s="250" t="e">
        <f>#REF!</f>
        <v>#REF!</v>
      </c>
      <c r="I104" s="246" t="e">
        <f>#REF!</f>
        <v>#REF!</v>
      </c>
      <c r="J104" s="251" t="e">
        <f aca="true" t="shared" si="19" ref="J104:J118">$F104*$H104*$I104/12</f>
        <v>#REF!</v>
      </c>
      <c r="K104" s="89"/>
      <c r="L104" s="246"/>
      <c r="M104" s="251"/>
      <c r="N104" s="21"/>
      <c r="O104" s="89"/>
      <c r="P104" s="246"/>
      <c r="Q104" s="251"/>
      <c r="R104" s="21"/>
      <c r="S104" s="89" t="e">
        <f>#REF!</f>
        <v>#REF!</v>
      </c>
      <c r="T104" s="246" t="e">
        <f>#REF!</f>
        <v>#REF!</v>
      </c>
      <c r="U104" s="251" t="e">
        <f aca="true" t="shared" si="20" ref="U104:U118">$F104*Inflation^3*S104*T104/12</f>
        <v>#REF!</v>
      </c>
      <c r="V104" s="21"/>
      <c r="W104" s="89" t="e">
        <f>#REF!</f>
        <v>#REF!</v>
      </c>
      <c r="X104" s="246" t="e">
        <f>#REF!</f>
        <v>#REF!</v>
      </c>
      <c r="Y104" s="251" t="e">
        <f aca="true" t="shared" si="21" ref="Y104:Y118">$F104*Inflation^4*W104*X104/12</f>
        <v>#REF!</v>
      </c>
      <c r="Z104" s="21"/>
      <c r="AA104" s="197" t="e">
        <f aca="true" t="shared" si="22" ref="AA104:AA118">Y104+U104+Q104+M104+J104</f>
        <v>#REF!</v>
      </c>
      <c r="AB104" s="204">
        <v>0</v>
      </c>
      <c r="AC104" s="202" t="e">
        <f>AA104+AB104</f>
        <v>#REF!</v>
      </c>
      <c r="AD104" s="298"/>
      <c r="AE104" s="367"/>
    </row>
    <row r="105" spans="2:31" ht="12" hidden="1">
      <c r="B105" s="280" t="s">
        <v>2</v>
      </c>
      <c r="C105" s="73">
        <v>53001</v>
      </c>
      <c r="D105" s="95" t="s">
        <v>106</v>
      </c>
      <c r="E105" s="73" t="s">
        <v>147</v>
      </c>
      <c r="F105" s="12">
        <v>0</v>
      </c>
      <c r="G105" s="87" t="s">
        <v>84</v>
      </c>
      <c r="H105" s="250" t="e">
        <f>#REF!</f>
        <v>#REF!</v>
      </c>
      <c r="I105" s="246" t="e">
        <f>#REF!</f>
        <v>#REF!</v>
      </c>
      <c r="J105" s="251" t="e">
        <f t="shared" si="19"/>
        <v>#REF!</v>
      </c>
      <c r="K105" s="89"/>
      <c r="L105" s="246"/>
      <c r="M105" s="251"/>
      <c r="N105" s="21"/>
      <c r="O105" s="89"/>
      <c r="P105" s="246"/>
      <c r="Q105" s="251"/>
      <c r="R105" s="21"/>
      <c r="S105" s="89" t="e">
        <f>#REF!</f>
        <v>#REF!</v>
      </c>
      <c r="T105" s="246" t="e">
        <f>#REF!</f>
        <v>#REF!</v>
      </c>
      <c r="U105" s="251" t="e">
        <f t="shared" si="20"/>
        <v>#REF!</v>
      </c>
      <c r="V105" s="21"/>
      <c r="W105" s="89" t="e">
        <f>#REF!</f>
        <v>#REF!</v>
      </c>
      <c r="X105" s="246" t="e">
        <f>#REF!</f>
        <v>#REF!</v>
      </c>
      <c r="Y105" s="251" t="e">
        <f t="shared" si="21"/>
        <v>#REF!</v>
      </c>
      <c r="Z105" s="21"/>
      <c r="AA105" s="197" t="e">
        <f t="shared" si="22"/>
        <v>#REF!</v>
      </c>
      <c r="AB105" s="204">
        <v>0</v>
      </c>
      <c r="AC105" s="202" t="e">
        <f aca="true" t="shared" si="23" ref="AC105:AC118">AA105+AB105</f>
        <v>#REF!</v>
      </c>
      <c r="AD105" s="298"/>
      <c r="AE105" s="367"/>
    </row>
    <row r="106" spans="2:31" ht="12" hidden="1">
      <c r="B106" s="280" t="s">
        <v>54</v>
      </c>
      <c r="C106" s="73">
        <v>53002</v>
      </c>
      <c r="D106" s="95" t="s">
        <v>107</v>
      </c>
      <c r="E106" s="76">
        <v>5652</v>
      </c>
      <c r="F106" s="12">
        <v>0</v>
      </c>
      <c r="G106" s="87" t="s">
        <v>84</v>
      </c>
      <c r="H106" s="250" t="e">
        <f>#REF!</f>
        <v>#REF!</v>
      </c>
      <c r="I106" s="246" t="e">
        <f>#REF!</f>
        <v>#REF!</v>
      </c>
      <c r="J106" s="251" t="e">
        <f t="shared" si="19"/>
        <v>#REF!</v>
      </c>
      <c r="K106" s="89"/>
      <c r="L106" s="246"/>
      <c r="M106" s="251"/>
      <c r="N106" s="21"/>
      <c r="O106" s="89"/>
      <c r="P106" s="246"/>
      <c r="Q106" s="251"/>
      <c r="R106" s="21"/>
      <c r="S106" s="89" t="e">
        <f>#REF!</f>
        <v>#REF!</v>
      </c>
      <c r="T106" s="246" t="e">
        <f>#REF!</f>
        <v>#REF!</v>
      </c>
      <c r="U106" s="251" t="e">
        <f t="shared" si="20"/>
        <v>#REF!</v>
      </c>
      <c r="V106" s="21"/>
      <c r="W106" s="89" t="e">
        <f>#REF!</f>
        <v>#REF!</v>
      </c>
      <c r="X106" s="246" t="e">
        <f>#REF!</f>
        <v>#REF!</v>
      </c>
      <c r="Y106" s="251" t="e">
        <f t="shared" si="21"/>
        <v>#REF!</v>
      </c>
      <c r="Z106" s="21"/>
      <c r="AA106" s="197" t="e">
        <f t="shared" si="22"/>
        <v>#REF!</v>
      </c>
      <c r="AB106" s="204">
        <v>0</v>
      </c>
      <c r="AC106" s="202" t="e">
        <f t="shared" si="23"/>
        <v>#REF!</v>
      </c>
      <c r="AD106" s="298"/>
      <c r="AE106" s="367"/>
    </row>
    <row r="107" spans="2:31" ht="12" hidden="1">
      <c r="B107" s="280" t="s">
        <v>3</v>
      </c>
      <c r="C107" s="73">
        <v>53003</v>
      </c>
      <c r="D107" s="95" t="s">
        <v>108</v>
      </c>
      <c r="E107" s="76">
        <v>5653</v>
      </c>
      <c r="F107" s="12">
        <v>0</v>
      </c>
      <c r="G107" s="87"/>
      <c r="H107" s="250" t="e">
        <f>#REF!</f>
        <v>#REF!</v>
      </c>
      <c r="I107" s="246" t="e">
        <f>#REF!</f>
        <v>#REF!</v>
      </c>
      <c r="J107" s="251" t="e">
        <f t="shared" si="19"/>
        <v>#REF!</v>
      </c>
      <c r="K107" s="89"/>
      <c r="L107" s="246"/>
      <c r="M107" s="251"/>
      <c r="N107" s="21"/>
      <c r="O107" s="89"/>
      <c r="P107" s="246"/>
      <c r="Q107" s="251"/>
      <c r="R107" s="21"/>
      <c r="S107" s="89" t="e">
        <f>#REF!</f>
        <v>#REF!</v>
      </c>
      <c r="T107" s="246" t="e">
        <f>#REF!</f>
        <v>#REF!</v>
      </c>
      <c r="U107" s="251" t="e">
        <f t="shared" si="20"/>
        <v>#REF!</v>
      </c>
      <c r="V107" s="21"/>
      <c r="W107" s="89" t="e">
        <f>#REF!</f>
        <v>#REF!</v>
      </c>
      <c r="X107" s="246" t="e">
        <f>#REF!</f>
        <v>#REF!</v>
      </c>
      <c r="Y107" s="251" t="e">
        <f t="shared" si="21"/>
        <v>#REF!</v>
      </c>
      <c r="Z107" s="21"/>
      <c r="AA107" s="197" t="e">
        <f t="shared" si="22"/>
        <v>#REF!</v>
      </c>
      <c r="AB107" s="204">
        <v>0</v>
      </c>
      <c r="AC107" s="202" t="e">
        <f t="shared" si="23"/>
        <v>#REF!</v>
      </c>
      <c r="AD107" s="298"/>
      <c r="AE107" s="367"/>
    </row>
    <row r="108" spans="2:31" ht="12" hidden="1">
      <c r="B108" s="280" t="s">
        <v>4</v>
      </c>
      <c r="C108" s="73">
        <v>53004</v>
      </c>
      <c r="D108" s="95" t="s">
        <v>109</v>
      </c>
      <c r="E108" s="73" t="s">
        <v>101</v>
      </c>
      <c r="F108" s="12">
        <v>0</v>
      </c>
      <c r="G108" s="87" t="s">
        <v>84</v>
      </c>
      <c r="H108" s="250" t="e">
        <f>#REF!</f>
        <v>#REF!</v>
      </c>
      <c r="I108" s="246" t="e">
        <f>#REF!</f>
        <v>#REF!</v>
      </c>
      <c r="J108" s="251" t="e">
        <f t="shared" si="19"/>
        <v>#REF!</v>
      </c>
      <c r="K108" s="89"/>
      <c r="L108" s="246"/>
      <c r="M108" s="251"/>
      <c r="N108" s="21"/>
      <c r="O108" s="89"/>
      <c r="P108" s="246"/>
      <c r="Q108" s="251"/>
      <c r="R108" s="21"/>
      <c r="S108" s="89" t="e">
        <f>#REF!</f>
        <v>#REF!</v>
      </c>
      <c r="T108" s="246" t="e">
        <f>#REF!</f>
        <v>#REF!</v>
      </c>
      <c r="U108" s="251" t="e">
        <f t="shared" si="20"/>
        <v>#REF!</v>
      </c>
      <c r="V108" s="21"/>
      <c r="W108" s="89" t="e">
        <f>#REF!</f>
        <v>#REF!</v>
      </c>
      <c r="X108" s="246" t="e">
        <f>#REF!</f>
        <v>#REF!</v>
      </c>
      <c r="Y108" s="251" t="e">
        <f t="shared" si="21"/>
        <v>#REF!</v>
      </c>
      <c r="Z108" s="21"/>
      <c r="AA108" s="197" t="e">
        <f t="shared" si="22"/>
        <v>#REF!</v>
      </c>
      <c r="AB108" s="204">
        <v>0</v>
      </c>
      <c r="AC108" s="202" t="e">
        <f t="shared" si="23"/>
        <v>#REF!</v>
      </c>
      <c r="AD108" s="298"/>
      <c r="AE108" s="367"/>
    </row>
    <row r="109" spans="2:31" ht="12" hidden="1">
      <c r="B109" s="280" t="s">
        <v>91</v>
      </c>
      <c r="C109" s="73">
        <v>53005</v>
      </c>
      <c r="D109" s="95" t="s">
        <v>91</v>
      </c>
      <c r="E109" s="76">
        <v>5412</v>
      </c>
      <c r="F109" s="12">
        <v>0</v>
      </c>
      <c r="G109" s="88" t="s">
        <v>41</v>
      </c>
      <c r="H109" s="250" t="e">
        <f>#REF!</f>
        <v>#REF!</v>
      </c>
      <c r="I109" s="246" t="e">
        <f>#REF!</f>
        <v>#REF!</v>
      </c>
      <c r="J109" s="251" t="e">
        <f t="shared" si="19"/>
        <v>#REF!</v>
      </c>
      <c r="K109" s="89"/>
      <c r="L109" s="246"/>
      <c r="M109" s="251"/>
      <c r="N109" s="21"/>
      <c r="O109" s="89"/>
      <c r="P109" s="246"/>
      <c r="Q109" s="251"/>
      <c r="R109" s="21"/>
      <c r="S109" s="89" t="e">
        <f>#REF!</f>
        <v>#REF!</v>
      </c>
      <c r="T109" s="246" t="e">
        <f>#REF!</f>
        <v>#REF!</v>
      </c>
      <c r="U109" s="251" t="e">
        <f t="shared" si="20"/>
        <v>#REF!</v>
      </c>
      <c r="V109" s="21"/>
      <c r="W109" s="89" t="e">
        <f>#REF!</f>
        <v>#REF!</v>
      </c>
      <c r="X109" s="246" t="e">
        <f>#REF!</f>
        <v>#REF!</v>
      </c>
      <c r="Y109" s="251" t="e">
        <f t="shared" si="21"/>
        <v>#REF!</v>
      </c>
      <c r="Z109" s="21"/>
      <c r="AA109" s="197" t="e">
        <f t="shared" si="22"/>
        <v>#REF!</v>
      </c>
      <c r="AB109" s="204">
        <v>0</v>
      </c>
      <c r="AC109" s="202" t="e">
        <f t="shared" si="23"/>
        <v>#REF!</v>
      </c>
      <c r="AD109" s="298"/>
      <c r="AE109" s="367"/>
    </row>
    <row r="110" spans="2:31" ht="12" hidden="1">
      <c r="B110" s="280" t="s">
        <v>90</v>
      </c>
      <c r="C110" s="73">
        <v>53006</v>
      </c>
      <c r="D110" s="95" t="s">
        <v>110</v>
      </c>
      <c r="E110" s="76">
        <v>5413</v>
      </c>
      <c r="F110" s="12">
        <v>0</v>
      </c>
      <c r="G110" s="88" t="s">
        <v>41</v>
      </c>
      <c r="H110" s="250" t="e">
        <f>#REF!</f>
        <v>#REF!</v>
      </c>
      <c r="I110" s="246" t="e">
        <f>#REF!</f>
        <v>#REF!</v>
      </c>
      <c r="J110" s="251" t="e">
        <f t="shared" si="19"/>
        <v>#REF!</v>
      </c>
      <c r="K110" s="89"/>
      <c r="L110" s="246"/>
      <c r="M110" s="251"/>
      <c r="N110" s="21"/>
      <c r="O110" s="89"/>
      <c r="P110" s="246"/>
      <c r="Q110" s="251"/>
      <c r="R110" s="21"/>
      <c r="S110" s="89" t="e">
        <f>#REF!</f>
        <v>#REF!</v>
      </c>
      <c r="T110" s="246" t="e">
        <f>#REF!</f>
        <v>#REF!</v>
      </c>
      <c r="U110" s="251" t="e">
        <f t="shared" si="20"/>
        <v>#REF!</v>
      </c>
      <c r="V110" s="21"/>
      <c r="W110" s="89" t="e">
        <f>#REF!</f>
        <v>#REF!</v>
      </c>
      <c r="X110" s="246" t="e">
        <f>#REF!</f>
        <v>#REF!</v>
      </c>
      <c r="Y110" s="251" t="e">
        <f t="shared" si="21"/>
        <v>#REF!</v>
      </c>
      <c r="Z110" s="21"/>
      <c r="AA110" s="197" t="e">
        <f t="shared" si="22"/>
        <v>#REF!</v>
      </c>
      <c r="AB110" s="204">
        <v>0</v>
      </c>
      <c r="AC110" s="202" t="e">
        <f t="shared" si="23"/>
        <v>#REF!</v>
      </c>
      <c r="AD110" s="298"/>
      <c r="AE110" s="367"/>
    </row>
    <row r="111" spans="2:31" ht="12" hidden="1">
      <c r="B111" s="303" t="s">
        <v>0</v>
      </c>
      <c r="C111" s="73">
        <v>53007</v>
      </c>
      <c r="D111" s="95" t="s">
        <v>111</v>
      </c>
      <c r="E111" s="73" t="s">
        <v>101</v>
      </c>
      <c r="F111" s="12">
        <v>0</v>
      </c>
      <c r="G111" s="89" t="s">
        <v>10</v>
      </c>
      <c r="H111" s="250" t="e">
        <f>#REF!</f>
        <v>#REF!</v>
      </c>
      <c r="I111" s="246" t="e">
        <f>#REF!</f>
        <v>#REF!</v>
      </c>
      <c r="J111" s="251" t="e">
        <f t="shared" si="19"/>
        <v>#REF!</v>
      </c>
      <c r="K111" s="89"/>
      <c r="L111" s="246"/>
      <c r="M111" s="251"/>
      <c r="N111" s="21"/>
      <c r="O111" s="89"/>
      <c r="P111" s="246"/>
      <c r="Q111" s="251"/>
      <c r="R111" s="21"/>
      <c r="S111" s="89" t="e">
        <f>#REF!</f>
        <v>#REF!</v>
      </c>
      <c r="T111" s="246" t="e">
        <f>#REF!</f>
        <v>#REF!</v>
      </c>
      <c r="U111" s="251" t="e">
        <f t="shared" si="20"/>
        <v>#REF!</v>
      </c>
      <c r="V111" s="21"/>
      <c r="W111" s="89" t="e">
        <f>#REF!</f>
        <v>#REF!</v>
      </c>
      <c r="X111" s="246" t="e">
        <f>#REF!</f>
        <v>#REF!</v>
      </c>
      <c r="Y111" s="251" t="e">
        <f t="shared" si="21"/>
        <v>#REF!</v>
      </c>
      <c r="Z111" s="21"/>
      <c r="AA111" s="197" t="e">
        <f t="shared" si="22"/>
        <v>#REF!</v>
      </c>
      <c r="AB111" s="204">
        <v>0</v>
      </c>
      <c r="AC111" s="202" t="e">
        <f t="shared" si="23"/>
        <v>#REF!</v>
      </c>
      <c r="AD111" s="298"/>
      <c r="AE111" s="367"/>
    </row>
    <row r="112" spans="2:31" ht="12" hidden="1">
      <c r="B112" s="303" t="s">
        <v>87</v>
      </c>
      <c r="C112" s="73">
        <v>53008</v>
      </c>
      <c r="D112" s="95" t="s">
        <v>112</v>
      </c>
      <c r="E112" s="76">
        <v>5442</v>
      </c>
      <c r="F112" s="12">
        <v>0</v>
      </c>
      <c r="G112" s="88"/>
      <c r="H112" s="250" t="e">
        <f>#REF!</f>
        <v>#REF!</v>
      </c>
      <c r="I112" s="246" t="e">
        <f>#REF!</f>
        <v>#REF!</v>
      </c>
      <c r="J112" s="251" t="e">
        <f t="shared" si="19"/>
        <v>#REF!</v>
      </c>
      <c r="K112" s="89"/>
      <c r="L112" s="246"/>
      <c r="M112" s="251"/>
      <c r="N112" s="21"/>
      <c r="O112" s="89"/>
      <c r="P112" s="246"/>
      <c r="Q112" s="251"/>
      <c r="R112" s="21"/>
      <c r="S112" s="89" t="e">
        <f>#REF!</f>
        <v>#REF!</v>
      </c>
      <c r="T112" s="246" t="e">
        <f>#REF!</f>
        <v>#REF!</v>
      </c>
      <c r="U112" s="251" t="e">
        <f t="shared" si="20"/>
        <v>#REF!</v>
      </c>
      <c r="V112" s="21"/>
      <c r="W112" s="89" t="e">
        <f>#REF!</f>
        <v>#REF!</v>
      </c>
      <c r="X112" s="246" t="e">
        <f>#REF!</f>
        <v>#REF!</v>
      </c>
      <c r="Y112" s="251" t="e">
        <f t="shared" si="21"/>
        <v>#REF!</v>
      </c>
      <c r="Z112" s="21"/>
      <c r="AA112" s="197" t="e">
        <f t="shared" si="22"/>
        <v>#REF!</v>
      </c>
      <c r="AB112" s="204">
        <v>0</v>
      </c>
      <c r="AC112" s="202" t="e">
        <f t="shared" si="23"/>
        <v>#REF!</v>
      </c>
      <c r="AD112" s="298"/>
      <c r="AE112" s="367"/>
    </row>
    <row r="113" spans="2:31" ht="12" hidden="1">
      <c r="B113" s="303" t="s">
        <v>77</v>
      </c>
      <c r="C113" s="73">
        <v>53009</v>
      </c>
      <c r="D113" s="95" t="s">
        <v>113</v>
      </c>
      <c r="E113" s="76">
        <v>5441</v>
      </c>
      <c r="F113" s="12">
        <v>0</v>
      </c>
      <c r="G113" s="88" t="s">
        <v>40</v>
      </c>
      <c r="H113" s="250" t="e">
        <f>#REF!</f>
        <v>#REF!</v>
      </c>
      <c r="I113" s="246" t="e">
        <f>#REF!</f>
        <v>#REF!</v>
      </c>
      <c r="J113" s="251" t="e">
        <f t="shared" si="19"/>
        <v>#REF!</v>
      </c>
      <c r="K113" s="89"/>
      <c r="L113" s="246"/>
      <c r="M113" s="251"/>
      <c r="N113" s="21"/>
      <c r="O113" s="89"/>
      <c r="P113" s="246"/>
      <c r="Q113" s="251"/>
      <c r="R113" s="21"/>
      <c r="S113" s="89" t="e">
        <f>#REF!</f>
        <v>#REF!</v>
      </c>
      <c r="T113" s="246" t="e">
        <f>#REF!</f>
        <v>#REF!</v>
      </c>
      <c r="U113" s="251" t="e">
        <f t="shared" si="20"/>
        <v>#REF!</v>
      </c>
      <c r="V113" s="21"/>
      <c r="W113" s="89" t="e">
        <f>#REF!</f>
        <v>#REF!</v>
      </c>
      <c r="X113" s="246" t="e">
        <f>#REF!</f>
        <v>#REF!</v>
      </c>
      <c r="Y113" s="251" t="e">
        <f t="shared" si="21"/>
        <v>#REF!</v>
      </c>
      <c r="Z113" s="21"/>
      <c r="AA113" s="197" t="e">
        <f t="shared" si="22"/>
        <v>#REF!</v>
      </c>
      <c r="AB113" s="204">
        <v>0</v>
      </c>
      <c r="AC113" s="202" t="e">
        <f t="shared" si="23"/>
        <v>#REF!</v>
      </c>
      <c r="AD113" s="298"/>
      <c r="AE113" s="367"/>
    </row>
    <row r="114" spans="2:31" ht="12" hidden="1">
      <c r="B114" s="280" t="s">
        <v>102</v>
      </c>
      <c r="C114" s="73">
        <v>53100</v>
      </c>
      <c r="D114" s="95" t="s">
        <v>102</v>
      </c>
      <c r="E114" s="76">
        <v>5114</v>
      </c>
      <c r="F114" s="12">
        <v>0</v>
      </c>
      <c r="G114" s="88" t="s">
        <v>84</v>
      </c>
      <c r="H114" s="250" t="e">
        <f>#REF!</f>
        <v>#REF!</v>
      </c>
      <c r="I114" s="246" t="e">
        <f>#REF!</f>
        <v>#REF!</v>
      </c>
      <c r="J114" s="251" t="e">
        <f t="shared" si="19"/>
        <v>#REF!</v>
      </c>
      <c r="K114" s="89"/>
      <c r="L114" s="246"/>
      <c r="M114" s="251"/>
      <c r="N114" s="21"/>
      <c r="O114" s="89"/>
      <c r="P114" s="246"/>
      <c r="Q114" s="251"/>
      <c r="R114" s="21"/>
      <c r="S114" s="89" t="e">
        <f>#REF!</f>
        <v>#REF!</v>
      </c>
      <c r="T114" s="246" t="e">
        <f>#REF!</f>
        <v>#REF!</v>
      </c>
      <c r="U114" s="251" t="e">
        <f t="shared" si="20"/>
        <v>#REF!</v>
      </c>
      <c r="V114" s="21"/>
      <c r="W114" s="89" t="e">
        <f>#REF!</f>
        <v>#REF!</v>
      </c>
      <c r="X114" s="246" t="e">
        <f>#REF!</f>
        <v>#REF!</v>
      </c>
      <c r="Y114" s="251" t="e">
        <f t="shared" si="21"/>
        <v>#REF!</v>
      </c>
      <c r="Z114" s="21"/>
      <c r="AA114" s="197" t="e">
        <f t="shared" si="22"/>
        <v>#REF!</v>
      </c>
      <c r="AB114" s="204">
        <v>0</v>
      </c>
      <c r="AC114" s="202" t="e">
        <f t="shared" si="23"/>
        <v>#REF!</v>
      </c>
      <c r="AD114" s="298"/>
      <c r="AE114" s="367"/>
    </row>
    <row r="115" spans="2:31" ht="12" hidden="1">
      <c r="B115" s="280" t="s">
        <v>103</v>
      </c>
      <c r="C115" s="73">
        <v>53101</v>
      </c>
      <c r="D115" s="95" t="s">
        <v>103</v>
      </c>
      <c r="E115" s="73" t="s">
        <v>101</v>
      </c>
      <c r="F115" s="12">
        <v>0</v>
      </c>
      <c r="G115" s="88" t="s">
        <v>84</v>
      </c>
      <c r="H115" s="250" t="e">
        <f>#REF!</f>
        <v>#REF!</v>
      </c>
      <c r="I115" s="246" t="e">
        <f>#REF!</f>
        <v>#REF!</v>
      </c>
      <c r="J115" s="251" t="e">
        <f t="shared" si="19"/>
        <v>#REF!</v>
      </c>
      <c r="K115" s="89"/>
      <c r="L115" s="246"/>
      <c r="M115" s="251"/>
      <c r="N115" s="21"/>
      <c r="O115" s="89"/>
      <c r="P115" s="246"/>
      <c r="Q115" s="251"/>
      <c r="R115" s="21"/>
      <c r="S115" s="89" t="e">
        <f>#REF!</f>
        <v>#REF!</v>
      </c>
      <c r="T115" s="246" t="e">
        <f>#REF!</f>
        <v>#REF!</v>
      </c>
      <c r="U115" s="251" t="e">
        <f t="shared" si="20"/>
        <v>#REF!</v>
      </c>
      <c r="V115" s="21"/>
      <c r="W115" s="89" t="e">
        <f>#REF!</f>
        <v>#REF!</v>
      </c>
      <c r="X115" s="246" t="e">
        <f>#REF!</f>
        <v>#REF!</v>
      </c>
      <c r="Y115" s="251" t="e">
        <f t="shared" si="21"/>
        <v>#REF!</v>
      </c>
      <c r="Z115" s="21"/>
      <c r="AA115" s="197" t="e">
        <f t="shared" si="22"/>
        <v>#REF!</v>
      </c>
      <c r="AB115" s="204">
        <v>0</v>
      </c>
      <c r="AC115" s="202" t="e">
        <f t="shared" si="23"/>
        <v>#REF!</v>
      </c>
      <c r="AD115" s="298"/>
      <c r="AE115" s="367"/>
    </row>
    <row r="116" spans="2:31" ht="12" hidden="1">
      <c r="B116" s="280" t="s">
        <v>114</v>
      </c>
      <c r="C116" s="76">
        <v>54000</v>
      </c>
      <c r="D116" s="95" t="s">
        <v>114</v>
      </c>
      <c r="E116" s="76">
        <v>5411</v>
      </c>
      <c r="F116" s="12">
        <v>0</v>
      </c>
      <c r="G116" s="88" t="s">
        <v>41</v>
      </c>
      <c r="H116" s="250" t="e">
        <f>#REF!</f>
        <v>#REF!</v>
      </c>
      <c r="I116" s="246" t="e">
        <f>#REF!</f>
        <v>#REF!</v>
      </c>
      <c r="J116" s="251" t="e">
        <f t="shared" si="19"/>
        <v>#REF!</v>
      </c>
      <c r="K116" s="89"/>
      <c r="L116" s="246"/>
      <c r="M116" s="251"/>
      <c r="N116" s="21"/>
      <c r="O116" s="89"/>
      <c r="P116" s="246"/>
      <c r="Q116" s="251"/>
      <c r="R116" s="21"/>
      <c r="S116" s="89" t="e">
        <f>#REF!</f>
        <v>#REF!</v>
      </c>
      <c r="T116" s="246" t="e">
        <f>#REF!</f>
        <v>#REF!</v>
      </c>
      <c r="U116" s="251" t="e">
        <f t="shared" si="20"/>
        <v>#REF!</v>
      </c>
      <c r="V116" s="21"/>
      <c r="W116" s="89" t="e">
        <f>#REF!</f>
        <v>#REF!</v>
      </c>
      <c r="X116" s="246" t="e">
        <f>#REF!</f>
        <v>#REF!</v>
      </c>
      <c r="Y116" s="251" t="e">
        <f t="shared" si="21"/>
        <v>#REF!</v>
      </c>
      <c r="Z116" s="21"/>
      <c r="AA116" s="197" t="e">
        <f t="shared" si="22"/>
        <v>#REF!</v>
      </c>
      <c r="AB116" s="204">
        <v>0</v>
      </c>
      <c r="AC116" s="202" t="e">
        <f t="shared" si="23"/>
        <v>#REF!</v>
      </c>
      <c r="AD116" s="298"/>
      <c r="AE116" s="367"/>
    </row>
    <row r="117" spans="2:31" ht="12" hidden="1">
      <c r="B117" s="280" t="s">
        <v>115</v>
      </c>
      <c r="C117" s="76">
        <v>54001</v>
      </c>
      <c r="D117" s="95" t="s">
        <v>115</v>
      </c>
      <c r="E117" s="76">
        <v>5421</v>
      </c>
      <c r="F117" s="12">
        <v>0</v>
      </c>
      <c r="G117" s="88" t="s">
        <v>42</v>
      </c>
      <c r="H117" s="250" t="e">
        <f>#REF!</f>
        <v>#REF!</v>
      </c>
      <c r="I117" s="246" t="e">
        <f>#REF!</f>
        <v>#REF!</v>
      </c>
      <c r="J117" s="251" t="e">
        <f t="shared" si="19"/>
        <v>#REF!</v>
      </c>
      <c r="K117" s="89"/>
      <c r="L117" s="246"/>
      <c r="M117" s="251"/>
      <c r="N117" s="21"/>
      <c r="O117" s="89"/>
      <c r="P117" s="246"/>
      <c r="Q117" s="251"/>
      <c r="R117" s="21"/>
      <c r="S117" s="89" t="e">
        <f>#REF!</f>
        <v>#REF!</v>
      </c>
      <c r="T117" s="246" t="e">
        <f>#REF!</f>
        <v>#REF!</v>
      </c>
      <c r="U117" s="251" t="e">
        <f t="shared" si="20"/>
        <v>#REF!</v>
      </c>
      <c r="V117" s="21"/>
      <c r="W117" s="89" t="e">
        <f>#REF!</f>
        <v>#REF!</v>
      </c>
      <c r="X117" s="246" t="e">
        <f>#REF!</f>
        <v>#REF!</v>
      </c>
      <c r="Y117" s="251" t="e">
        <f t="shared" si="21"/>
        <v>#REF!</v>
      </c>
      <c r="Z117" s="21"/>
      <c r="AA117" s="197" t="e">
        <f t="shared" si="22"/>
        <v>#REF!</v>
      </c>
      <c r="AB117" s="204">
        <v>0</v>
      </c>
      <c r="AC117" s="202" t="e">
        <f t="shared" si="23"/>
        <v>#REF!</v>
      </c>
      <c r="AD117" s="298"/>
      <c r="AE117" s="367"/>
    </row>
    <row r="118" spans="2:31" ht="12" hidden="1">
      <c r="B118" s="303" t="s">
        <v>60</v>
      </c>
      <c r="C118" s="76">
        <v>54002</v>
      </c>
      <c r="D118" s="95" t="s">
        <v>116</v>
      </c>
      <c r="E118" s="76">
        <v>5431</v>
      </c>
      <c r="F118" s="12">
        <v>0</v>
      </c>
      <c r="G118" s="88" t="s">
        <v>172</v>
      </c>
      <c r="H118" s="250" t="e">
        <f>#REF!</f>
        <v>#REF!</v>
      </c>
      <c r="I118" s="246" t="e">
        <f>#REF!</f>
        <v>#REF!</v>
      </c>
      <c r="J118" s="254" t="e">
        <f t="shared" si="19"/>
        <v>#REF!</v>
      </c>
      <c r="K118" s="89"/>
      <c r="L118" s="246"/>
      <c r="M118" s="254"/>
      <c r="N118" s="21"/>
      <c r="O118" s="89"/>
      <c r="P118" s="246"/>
      <c r="Q118" s="254"/>
      <c r="R118" s="21"/>
      <c r="S118" s="89" t="e">
        <f>#REF!</f>
        <v>#REF!</v>
      </c>
      <c r="T118" s="246" t="e">
        <f>#REF!</f>
        <v>#REF!</v>
      </c>
      <c r="U118" s="254" t="e">
        <f t="shared" si="20"/>
        <v>#REF!</v>
      </c>
      <c r="V118" s="21"/>
      <c r="W118" s="89" t="e">
        <f>#REF!</f>
        <v>#REF!</v>
      </c>
      <c r="X118" s="246" t="e">
        <f>#REF!</f>
        <v>#REF!</v>
      </c>
      <c r="Y118" s="254" t="e">
        <f t="shared" si="21"/>
        <v>#REF!</v>
      </c>
      <c r="Z118" s="21"/>
      <c r="AA118" s="198" t="e">
        <f t="shared" si="22"/>
        <v>#REF!</v>
      </c>
      <c r="AB118" s="204">
        <v>0</v>
      </c>
      <c r="AC118" s="200" t="e">
        <f t="shared" si="23"/>
        <v>#REF!</v>
      </c>
      <c r="AD118" s="298"/>
      <c r="AE118" s="367"/>
    </row>
    <row r="119" spans="2:31" ht="12" hidden="1">
      <c r="B119" s="305" t="e">
        <f>"Subtotal"&amp;" "&amp;B103</f>
        <v>#REF!</v>
      </c>
      <c r="C119" s="73"/>
      <c r="D119" s="95"/>
      <c r="E119" s="73"/>
      <c r="F119" s="12"/>
      <c r="G119" s="88"/>
      <c r="H119" s="158"/>
      <c r="I119" s="21"/>
      <c r="J119" s="251" t="e">
        <f>SUM(J104:J118)</f>
        <v>#REF!</v>
      </c>
      <c r="K119" s="258"/>
      <c r="L119" s="101"/>
      <c r="M119" s="256"/>
      <c r="N119" s="102"/>
      <c r="O119" s="258"/>
      <c r="P119" s="101"/>
      <c r="Q119" s="256"/>
      <c r="R119" s="102"/>
      <c r="S119" s="258"/>
      <c r="T119" s="101"/>
      <c r="U119" s="256" t="e">
        <f>SUM(U103:U118)</f>
        <v>#REF!</v>
      </c>
      <c r="V119" s="102"/>
      <c r="W119" s="258"/>
      <c r="X119" s="101"/>
      <c r="Y119" s="256" t="e">
        <f>SUM(Y103:Y118)</f>
        <v>#REF!</v>
      </c>
      <c r="Z119" s="102"/>
      <c r="AA119" s="199" t="e">
        <f>SUM(AA103:AA118)</f>
        <v>#REF!</v>
      </c>
      <c r="AB119" s="205">
        <f>SUM(AB103:AB118)</f>
        <v>0</v>
      </c>
      <c r="AC119" s="201" t="e">
        <f>SUM(AC103:AC118)</f>
        <v>#REF!</v>
      </c>
      <c r="AD119" s="298"/>
      <c r="AE119" s="367"/>
    </row>
    <row r="120" spans="2:31" ht="12" hidden="1">
      <c r="B120" s="305"/>
      <c r="C120" s="73"/>
      <c r="D120" s="95"/>
      <c r="E120" s="73"/>
      <c r="F120" s="12"/>
      <c r="G120" s="88"/>
      <c r="H120" s="158"/>
      <c r="I120" s="21"/>
      <c r="J120" s="256"/>
      <c r="K120" s="258"/>
      <c r="L120" s="101"/>
      <c r="M120" s="256"/>
      <c r="N120" s="102"/>
      <c r="O120" s="258"/>
      <c r="P120" s="101"/>
      <c r="Q120" s="256"/>
      <c r="R120" s="102"/>
      <c r="S120" s="258"/>
      <c r="T120" s="101"/>
      <c r="U120" s="256"/>
      <c r="V120" s="102"/>
      <c r="W120" s="258"/>
      <c r="X120" s="101"/>
      <c r="Y120" s="256"/>
      <c r="Z120" s="102"/>
      <c r="AA120" s="199"/>
      <c r="AB120" s="205"/>
      <c r="AC120" s="201"/>
      <c r="AD120" s="298"/>
      <c r="AE120" s="367"/>
    </row>
    <row r="121" spans="2:31" ht="12" hidden="1">
      <c r="B121" s="305"/>
      <c r="C121" s="73"/>
      <c r="D121" s="95"/>
      <c r="E121" s="73"/>
      <c r="F121" s="12"/>
      <c r="G121" s="88"/>
      <c r="H121" s="158"/>
      <c r="I121" s="21"/>
      <c r="J121" s="256"/>
      <c r="K121" s="258"/>
      <c r="L121" s="101"/>
      <c r="M121" s="256"/>
      <c r="N121" s="102"/>
      <c r="O121" s="258"/>
      <c r="P121" s="101"/>
      <c r="Q121" s="256"/>
      <c r="R121" s="102"/>
      <c r="S121" s="258"/>
      <c r="T121" s="101"/>
      <c r="U121" s="256"/>
      <c r="V121" s="102"/>
      <c r="W121" s="258"/>
      <c r="X121" s="101"/>
      <c r="Y121" s="256"/>
      <c r="Z121" s="102"/>
      <c r="AA121" s="199"/>
      <c r="AB121" s="205"/>
      <c r="AC121" s="201"/>
      <c r="AD121" s="298"/>
      <c r="AE121" s="367"/>
    </row>
    <row r="122" spans="2:31" ht="12" hidden="1">
      <c r="B122" s="305"/>
      <c r="C122" s="73"/>
      <c r="D122" s="95"/>
      <c r="E122" s="73"/>
      <c r="F122" s="12"/>
      <c r="G122" s="88"/>
      <c r="H122" s="158"/>
      <c r="I122" s="21"/>
      <c r="J122" s="251"/>
      <c r="K122" s="158"/>
      <c r="L122" s="21"/>
      <c r="M122" s="251"/>
      <c r="N122" s="21"/>
      <c r="O122" s="158"/>
      <c r="P122" s="21"/>
      <c r="Q122" s="251"/>
      <c r="R122" s="21"/>
      <c r="S122" s="158"/>
      <c r="T122" s="21"/>
      <c r="U122" s="251"/>
      <c r="V122" s="21"/>
      <c r="W122" s="158"/>
      <c r="X122" s="21"/>
      <c r="Y122" s="251"/>
      <c r="Z122" s="21"/>
      <c r="AA122" s="197"/>
      <c r="AB122" s="204"/>
      <c r="AC122" s="202"/>
      <c r="AD122" s="298"/>
      <c r="AE122" s="367"/>
    </row>
    <row r="123" spans="2:31" s="2" customFormat="1" ht="12" hidden="1">
      <c r="B123" s="302" t="s">
        <v>78</v>
      </c>
      <c r="C123" s="72"/>
      <c r="D123" s="94"/>
      <c r="E123" s="72"/>
      <c r="F123" s="227"/>
      <c r="G123" s="369"/>
      <c r="H123" s="370"/>
      <c r="I123" s="371"/>
      <c r="J123" s="372" t="e">
        <f>J65+J47+J101+J119</f>
        <v>#REF!</v>
      </c>
      <c r="K123" s="370"/>
      <c r="L123" s="371"/>
      <c r="M123" s="372"/>
      <c r="N123" s="371"/>
      <c r="O123" s="370"/>
      <c r="P123" s="371"/>
      <c r="Q123" s="372"/>
      <c r="R123" s="371"/>
      <c r="S123" s="370"/>
      <c r="T123" s="371"/>
      <c r="U123" s="372" t="e">
        <f>U83+U65+U47+U101+U119</f>
        <v>#REF!</v>
      </c>
      <c r="V123" s="371"/>
      <c r="W123" s="370"/>
      <c r="X123" s="371"/>
      <c r="Y123" s="372" t="e">
        <f>Y83+Y65+Y47+Y101+Y119</f>
        <v>#REF!</v>
      </c>
      <c r="Z123" s="371"/>
      <c r="AA123" s="373" t="e">
        <f>AA83+AA65+AA47+AA101+AA119</f>
        <v>#REF!</v>
      </c>
      <c r="AB123" s="205">
        <f>AB83+AB65+AB47+AB101+AB119</f>
        <v>0</v>
      </c>
      <c r="AC123" s="201" t="e">
        <f>AC83+AC65+AC47+AC101+AC119</f>
        <v>#REF!</v>
      </c>
      <c r="AD123" s="299"/>
      <c r="AE123" s="374"/>
    </row>
    <row r="124" spans="2:31" s="2" customFormat="1" ht="12">
      <c r="B124" s="425"/>
      <c r="C124" s="72"/>
      <c r="D124" s="94"/>
      <c r="E124" s="72"/>
      <c r="F124" s="228"/>
      <c r="G124" s="429"/>
      <c r="H124" s="430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359"/>
      <c r="AB124" s="426"/>
      <c r="AC124" s="427"/>
      <c r="AD124" s="428"/>
      <c r="AE124" s="374"/>
    </row>
    <row r="125" spans="2:31" ht="12.75">
      <c r="B125" s="375" t="s">
        <v>213</v>
      </c>
      <c r="C125" s="376"/>
      <c r="D125" s="376"/>
      <c r="E125" s="376"/>
      <c r="F125" s="326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4"/>
      <c r="AB125" s="333"/>
      <c r="AC125" s="333"/>
      <c r="AD125" s="335"/>
      <c r="AE125" s="367"/>
    </row>
    <row r="126" spans="2:31" ht="12.75" hidden="1">
      <c r="B126" s="358" t="str">
        <f>Відрядження!B29</f>
        <v>Subtotal - Regional Travel</v>
      </c>
      <c r="C126" s="452" t="s">
        <v>69</v>
      </c>
      <c r="D126" s="452"/>
      <c r="E126" s="452"/>
      <c r="F126" s="326"/>
      <c r="G126" s="322"/>
      <c r="H126" s="377"/>
      <c r="I126" s="377"/>
      <c r="J126" s="384">
        <f>Відрядження!L29</f>
        <v>0</v>
      </c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>
        <f>Відрядження!R29</f>
        <v>0</v>
      </c>
      <c r="V126" s="384"/>
      <c r="W126" s="384"/>
      <c r="X126" s="384"/>
      <c r="Y126" s="384">
        <f>Відрядження!T29</f>
        <v>0</v>
      </c>
      <c r="Z126" s="384"/>
      <c r="AA126" s="401">
        <f>Y126+U126+Q126+M126+J126</f>
        <v>0</v>
      </c>
      <c r="AB126" s="402">
        <v>0</v>
      </c>
      <c r="AC126" s="402">
        <f>AA126+AB126</f>
        <v>0</v>
      </c>
      <c r="AD126" s="403"/>
      <c r="AE126" s="384"/>
    </row>
    <row r="127" spans="2:31" ht="12.75">
      <c r="B127" s="358" t="str">
        <f>Відрядження!B38</f>
        <v>Підсумок - відрядження по країні</v>
      </c>
      <c r="C127" s="452" t="s">
        <v>69</v>
      </c>
      <c r="D127" s="452"/>
      <c r="E127" s="452"/>
      <c r="F127" s="326"/>
      <c r="G127" s="322"/>
      <c r="H127" s="377"/>
      <c r="I127" s="377"/>
      <c r="J127" s="384">
        <f>Відрядження!U40</f>
        <v>0</v>
      </c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>
        <f>Відрядження!R38</f>
        <v>0</v>
      </c>
      <c r="V127" s="384"/>
      <c r="W127" s="384"/>
      <c r="X127" s="384"/>
      <c r="Y127" s="384">
        <f>Відрядження!T38</f>
        <v>0</v>
      </c>
      <c r="Z127" s="384"/>
      <c r="AA127" s="401">
        <f>Відрядження!U40</f>
        <v>0</v>
      </c>
      <c r="AB127" s="402">
        <v>0</v>
      </c>
      <c r="AC127" s="402">
        <f>AA127+AB127</f>
        <v>0</v>
      </c>
      <c r="AD127" s="403">
        <v>0</v>
      </c>
      <c r="AE127" s="384">
        <f>AA127-AD127</f>
        <v>0</v>
      </c>
    </row>
    <row r="128" spans="2:31" ht="12.75">
      <c r="B128" s="378" t="s">
        <v>254</v>
      </c>
      <c r="C128" s="452" t="s">
        <v>156</v>
      </c>
      <c r="D128" s="452"/>
      <c r="E128" s="452"/>
      <c r="F128" s="326"/>
      <c r="G128" s="379"/>
      <c r="H128" s="380"/>
      <c r="I128" s="380"/>
      <c r="J128" s="384">
        <f>'Тренінги та Зустрічі'!L56</f>
        <v>0</v>
      </c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 t="e">
        <f>'Тренінги та Зустрічі'!J56</f>
        <v>#REF!</v>
      </c>
      <c r="V128" s="384"/>
      <c r="W128" s="384"/>
      <c r="X128" s="384"/>
      <c r="Y128" s="384" t="e">
        <f>'Тренінги та Зустрічі'!K56</f>
        <v>#REF!</v>
      </c>
      <c r="Z128" s="384"/>
      <c r="AA128" s="401">
        <f>'Тренінги та Зустрічі'!L49</f>
        <v>0</v>
      </c>
      <c r="AB128" s="402">
        <v>0</v>
      </c>
      <c r="AC128" s="402">
        <f>AA128+AB128</f>
        <v>0</v>
      </c>
      <c r="AD128" s="403">
        <v>0</v>
      </c>
      <c r="AE128" s="384">
        <f>AA128-AD128</f>
        <v>0</v>
      </c>
    </row>
    <row r="129" spans="2:31" ht="12">
      <c r="B129" s="358"/>
      <c r="C129" s="355"/>
      <c r="D129" s="356"/>
      <c r="E129" s="355"/>
      <c r="F129" s="326"/>
      <c r="G129" s="322"/>
      <c r="H129" s="325"/>
      <c r="I129" s="325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401"/>
      <c r="AB129" s="402"/>
      <c r="AC129" s="402"/>
      <c r="AD129" s="403"/>
      <c r="AE129" s="384"/>
    </row>
    <row r="130" spans="2:32" s="2" customFormat="1" ht="12">
      <c r="B130" s="420" t="s">
        <v>214</v>
      </c>
      <c r="C130" s="360"/>
      <c r="D130" s="361"/>
      <c r="E130" s="360"/>
      <c r="F130" s="381"/>
      <c r="G130" s="382"/>
      <c r="H130" s="364"/>
      <c r="I130" s="364"/>
      <c r="J130" s="407">
        <f>SUM(J125:J129)</f>
        <v>0</v>
      </c>
      <c r="K130" s="407"/>
      <c r="L130" s="407"/>
      <c r="M130" s="407"/>
      <c r="N130" s="407"/>
      <c r="O130" s="407"/>
      <c r="P130" s="407"/>
      <c r="Q130" s="407"/>
      <c r="R130" s="407"/>
      <c r="S130" s="407"/>
      <c r="T130" s="407"/>
      <c r="U130" s="407" t="e">
        <f>SUM(U125:U129)</f>
        <v>#REF!</v>
      </c>
      <c r="V130" s="407"/>
      <c r="W130" s="407"/>
      <c r="X130" s="407"/>
      <c r="Y130" s="407" t="e">
        <f>SUM(Y125:Y129)</f>
        <v>#REF!</v>
      </c>
      <c r="Z130" s="407"/>
      <c r="AA130" s="407">
        <f>SUM(AA125:AA129)</f>
        <v>0</v>
      </c>
      <c r="AB130" s="405">
        <f>SUM(AB125:AB129)</f>
        <v>0</v>
      </c>
      <c r="AC130" s="405">
        <f>SUM(AC125:AC129)</f>
        <v>0</v>
      </c>
      <c r="AD130" s="406">
        <f>SUM(AD125:AD129)</f>
        <v>0</v>
      </c>
      <c r="AE130" s="407">
        <f>SUM(AE125:AE129)</f>
        <v>0</v>
      </c>
      <c r="AF130" s="408"/>
    </row>
    <row r="131" spans="2:32" s="2" customFormat="1" ht="12">
      <c r="B131" s="421"/>
      <c r="C131" s="415"/>
      <c r="D131" s="416"/>
      <c r="E131" s="415"/>
      <c r="F131" s="421"/>
      <c r="G131" s="422"/>
      <c r="H131" s="423"/>
      <c r="I131" s="423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335"/>
      <c r="AE131" s="404"/>
      <c r="AF131" s="408"/>
    </row>
    <row r="132" spans="2:31" s="32" customFormat="1" ht="12">
      <c r="B132" s="359" t="s">
        <v>267</v>
      </c>
      <c r="C132" s="415"/>
      <c r="D132" s="416"/>
      <c r="E132" s="415"/>
      <c r="F132" s="417"/>
      <c r="G132" s="324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35"/>
      <c r="AE132" s="324"/>
    </row>
    <row r="133" spans="2:31" ht="12" hidden="1">
      <c r="B133" s="358" t="s">
        <v>47</v>
      </c>
      <c r="C133" s="357">
        <v>60104</v>
      </c>
      <c r="D133" s="356" t="s">
        <v>131</v>
      </c>
      <c r="E133" s="357">
        <v>5613</v>
      </c>
      <c r="F133" s="326">
        <v>700</v>
      </c>
      <c r="G133" s="322" t="s">
        <v>92</v>
      </c>
      <c r="H133" s="380"/>
      <c r="I133" s="380"/>
      <c r="J133" s="325">
        <f>$F133*$H133</f>
        <v>0</v>
      </c>
      <c r="K133" s="380"/>
      <c r="L133" s="380"/>
      <c r="M133" s="325"/>
      <c r="N133" s="325"/>
      <c r="O133" s="380"/>
      <c r="P133" s="380"/>
      <c r="Q133" s="325"/>
      <c r="R133" s="325"/>
      <c r="S133" s="380">
        <v>0</v>
      </c>
      <c r="T133" s="380"/>
      <c r="U133" s="325">
        <f>$F133*Inflation^3*S133</f>
        <v>0</v>
      </c>
      <c r="V133" s="325"/>
      <c r="W133" s="380">
        <v>0</v>
      </c>
      <c r="X133" s="380"/>
      <c r="Y133" s="325">
        <f>$F133*Inflation^4*W133</f>
        <v>0</v>
      </c>
      <c r="Z133" s="325"/>
      <c r="AA133" s="340">
        <f>Y133+U133+Q133+M133+J133</f>
        <v>0</v>
      </c>
      <c r="AB133" s="333">
        <v>0</v>
      </c>
      <c r="AC133" s="333">
        <f>AA133+AB133</f>
        <v>0</v>
      </c>
      <c r="AD133" s="335"/>
      <c r="AE133" s="322"/>
    </row>
    <row r="134" spans="2:31" ht="12" hidden="1">
      <c r="B134" s="358" t="s">
        <v>48</v>
      </c>
      <c r="C134" s="357">
        <v>60104</v>
      </c>
      <c r="D134" s="356" t="s">
        <v>131</v>
      </c>
      <c r="E134" s="357">
        <v>5613</v>
      </c>
      <c r="F134" s="326">
        <v>0</v>
      </c>
      <c r="G134" s="322" t="s">
        <v>92</v>
      </c>
      <c r="H134" s="380">
        <v>0</v>
      </c>
      <c r="I134" s="380"/>
      <c r="J134" s="325">
        <f>$F134*$H134</f>
        <v>0</v>
      </c>
      <c r="K134" s="380"/>
      <c r="L134" s="380"/>
      <c r="M134" s="325"/>
      <c r="N134" s="325"/>
      <c r="O134" s="380"/>
      <c r="P134" s="380"/>
      <c r="Q134" s="325"/>
      <c r="R134" s="325"/>
      <c r="S134" s="380">
        <v>0</v>
      </c>
      <c r="T134" s="380"/>
      <c r="U134" s="325">
        <f>$F134*Inflation^3*S134</f>
        <v>0</v>
      </c>
      <c r="V134" s="325"/>
      <c r="W134" s="380">
        <v>0</v>
      </c>
      <c r="X134" s="380"/>
      <c r="Y134" s="325">
        <f>$F134*Inflation^4*W134</f>
        <v>0</v>
      </c>
      <c r="Z134" s="325"/>
      <c r="AA134" s="340">
        <f>Y134+U134+Q134+M134+J134</f>
        <v>0</v>
      </c>
      <c r="AB134" s="333">
        <v>0</v>
      </c>
      <c r="AC134" s="333">
        <f aca="true" t="shared" si="24" ref="AC134:AC146">AA134+AB134</f>
        <v>0</v>
      </c>
      <c r="AD134" s="335"/>
      <c r="AE134" s="322"/>
    </row>
    <row r="135" spans="2:31" ht="12" hidden="1">
      <c r="B135" s="358" t="s">
        <v>49</v>
      </c>
      <c r="C135" s="357">
        <v>60104</v>
      </c>
      <c r="D135" s="356" t="s">
        <v>131</v>
      </c>
      <c r="E135" s="357">
        <v>5613</v>
      </c>
      <c r="F135" s="326">
        <v>0</v>
      </c>
      <c r="G135" s="322" t="s">
        <v>92</v>
      </c>
      <c r="H135" s="380">
        <v>0</v>
      </c>
      <c r="I135" s="380"/>
      <c r="J135" s="325">
        <f>$F135*$H135</f>
        <v>0</v>
      </c>
      <c r="K135" s="380"/>
      <c r="L135" s="380"/>
      <c r="M135" s="325"/>
      <c r="N135" s="325"/>
      <c r="O135" s="380"/>
      <c r="P135" s="380"/>
      <c r="Q135" s="325"/>
      <c r="R135" s="325"/>
      <c r="S135" s="380">
        <v>0</v>
      </c>
      <c r="T135" s="380"/>
      <c r="U135" s="325">
        <f>$F135*Inflation^3*S135</f>
        <v>0</v>
      </c>
      <c r="V135" s="325"/>
      <c r="W135" s="380">
        <v>0</v>
      </c>
      <c r="X135" s="380"/>
      <c r="Y135" s="325">
        <f>$F135*Inflation^4*W135</f>
        <v>0</v>
      </c>
      <c r="Z135" s="325"/>
      <c r="AA135" s="340">
        <f>Y135+U135+Q135+M135+J135</f>
        <v>0</v>
      </c>
      <c r="AB135" s="333">
        <v>0</v>
      </c>
      <c r="AC135" s="333">
        <f t="shared" si="24"/>
        <v>0</v>
      </c>
      <c r="AD135" s="335"/>
      <c r="AE135" s="322"/>
    </row>
    <row r="136" spans="2:31" ht="12">
      <c r="B136" s="358"/>
      <c r="C136" s="357"/>
      <c r="D136" s="356"/>
      <c r="E136" s="357"/>
      <c r="F136" s="326"/>
      <c r="G136" s="322"/>
      <c r="H136" s="380"/>
      <c r="I136" s="380"/>
      <c r="J136" s="325"/>
      <c r="K136" s="380"/>
      <c r="L136" s="380"/>
      <c r="M136" s="325"/>
      <c r="N136" s="325"/>
      <c r="O136" s="380"/>
      <c r="P136" s="380"/>
      <c r="Q136" s="325"/>
      <c r="R136" s="325"/>
      <c r="S136" s="380"/>
      <c r="T136" s="380"/>
      <c r="U136" s="325"/>
      <c r="V136" s="325"/>
      <c r="W136" s="380"/>
      <c r="X136" s="380"/>
      <c r="Y136" s="325"/>
      <c r="Z136" s="325"/>
      <c r="AA136" s="401">
        <f>F136*I136</f>
        <v>0</v>
      </c>
      <c r="AB136" s="333"/>
      <c r="AC136" s="333"/>
      <c r="AD136" s="403">
        <v>0</v>
      </c>
      <c r="AE136" s="384">
        <f>AA136-AD136</f>
        <v>0</v>
      </c>
    </row>
    <row r="137" spans="2:31" ht="12">
      <c r="B137" s="358"/>
      <c r="C137" s="357"/>
      <c r="D137" s="356"/>
      <c r="E137" s="357"/>
      <c r="F137" s="326"/>
      <c r="G137" s="322"/>
      <c r="H137" s="380"/>
      <c r="I137" s="380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401">
        <f>F137*I137</f>
        <v>0</v>
      </c>
      <c r="AB137" s="402"/>
      <c r="AC137" s="402"/>
      <c r="AD137" s="403">
        <v>0</v>
      </c>
      <c r="AE137" s="384">
        <f>AA137-AD137</f>
        <v>0</v>
      </c>
    </row>
    <row r="138" spans="2:31" ht="12">
      <c r="B138" s="358"/>
      <c r="C138" s="357">
        <v>58001</v>
      </c>
      <c r="D138" s="356" t="s">
        <v>154</v>
      </c>
      <c r="E138" s="355" t="s">
        <v>101</v>
      </c>
      <c r="F138" s="384"/>
      <c r="G138" s="322" t="s">
        <v>215</v>
      </c>
      <c r="H138" s="380"/>
      <c r="I138" s="380"/>
      <c r="J138" s="384">
        <f aca="true" t="shared" si="25" ref="J138:J146">$F138*$H138</f>
        <v>0</v>
      </c>
      <c r="K138" s="384"/>
      <c r="L138" s="384"/>
      <c r="M138" s="384"/>
      <c r="N138" s="384"/>
      <c r="O138" s="384"/>
      <c r="P138" s="384"/>
      <c r="Q138" s="384"/>
      <c r="R138" s="384"/>
      <c r="S138" s="384">
        <v>0</v>
      </c>
      <c r="T138" s="384"/>
      <c r="U138" s="384">
        <f aca="true" t="shared" si="26" ref="U138:U146">$F138*Inflation^3*S138</f>
        <v>0</v>
      </c>
      <c r="V138" s="384"/>
      <c r="W138" s="384">
        <v>0</v>
      </c>
      <c r="X138" s="384"/>
      <c r="Y138" s="384">
        <f aca="true" t="shared" si="27" ref="Y138:Y146">$F138*Inflation^4*W138</f>
        <v>0</v>
      </c>
      <c r="Z138" s="384"/>
      <c r="AA138" s="401">
        <f>F138*I138</f>
        <v>0</v>
      </c>
      <c r="AB138" s="402">
        <v>0</v>
      </c>
      <c r="AC138" s="402">
        <f t="shared" si="24"/>
        <v>0</v>
      </c>
      <c r="AD138" s="403">
        <v>0</v>
      </c>
      <c r="AE138" s="384">
        <f>AA138-AD138</f>
        <v>0</v>
      </c>
    </row>
    <row r="139" spans="2:31" ht="12" hidden="1">
      <c r="B139" s="358"/>
      <c r="C139" s="357">
        <v>58001</v>
      </c>
      <c r="D139" s="356" t="s">
        <v>154</v>
      </c>
      <c r="E139" s="355" t="s">
        <v>101</v>
      </c>
      <c r="F139" s="326">
        <v>0</v>
      </c>
      <c r="G139" s="322" t="s">
        <v>27</v>
      </c>
      <c r="H139" s="380">
        <v>0</v>
      </c>
      <c r="I139" s="380"/>
      <c r="J139" s="384">
        <f t="shared" si="25"/>
        <v>0</v>
      </c>
      <c r="K139" s="384"/>
      <c r="L139" s="384"/>
      <c r="M139" s="384"/>
      <c r="N139" s="384"/>
      <c r="O139" s="384"/>
      <c r="P139" s="384"/>
      <c r="Q139" s="384"/>
      <c r="R139" s="384"/>
      <c r="S139" s="384">
        <v>0</v>
      </c>
      <c r="T139" s="384"/>
      <c r="U139" s="384">
        <f t="shared" si="26"/>
        <v>0</v>
      </c>
      <c r="V139" s="384"/>
      <c r="W139" s="384">
        <v>0</v>
      </c>
      <c r="X139" s="384"/>
      <c r="Y139" s="384">
        <f t="shared" si="27"/>
        <v>0</v>
      </c>
      <c r="Z139" s="384"/>
      <c r="AA139" s="401">
        <f aca="true" t="shared" si="28" ref="AA139:AA146">Y139+U139+Q139+M139+J139</f>
        <v>0</v>
      </c>
      <c r="AB139" s="402">
        <v>0</v>
      </c>
      <c r="AC139" s="402">
        <f t="shared" si="24"/>
        <v>0</v>
      </c>
      <c r="AD139" s="403"/>
      <c r="AE139" s="384"/>
    </row>
    <row r="140" spans="2:31" ht="12" hidden="1">
      <c r="B140" s="358"/>
      <c r="C140" s="357">
        <v>60601</v>
      </c>
      <c r="D140" s="356" t="s">
        <v>122</v>
      </c>
      <c r="E140" s="357">
        <v>5515</v>
      </c>
      <c r="F140" s="326">
        <v>600</v>
      </c>
      <c r="G140" s="322" t="s">
        <v>26</v>
      </c>
      <c r="H140" s="380"/>
      <c r="I140" s="380"/>
      <c r="J140" s="384">
        <f t="shared" si="25"/>
        <v>0</v>
      </c>
      <c r="K140" s="384"/>
      <c r="L140" s="384"/>
      <c r="M140" s="384"/>
      <c r="N140" s="384"/>
      <c r="O140" s="384"/>
      <c r="P140" s="384"/>
      <c r="Q140" s="384"/>
      <c r="R140" s="384"/>
      <c r="S140" s="384">
        <v>0</v>
      </c>
      <c r="T140" s="384"/>
      <c r="U140" s="384">
        <f t="shared" si="26"/>
        <v>0</v>
      </c>
      <c r="V140" s="384"/>
      <c r="W140" s="384">
        <v>0</v>
      </c>
      <c r="X140" s="384"/>
      <c r="Y140" s="384">
        <f t="shared" si="27"/>
        <v>0</v>
      </c>
      <c r="Z140" s="384"/>
      <c r="AA140" s="401">
        <f t="shared" si="28"/>
        <v>0</v>
      </c>
      <c r="AB140" s="402">
        <v>0</v>
      </c>
      <c r="AC140" s="402">
        <f t="shared" si="24"/>
        <v>0</v>
      </c>
      <c r="AD140" s="403"/>
      <c r="AE140" s="384"/>
    </row>
    <row r="141" spans="2:31" ht="12" hidden="1">
      <c r="B141" s="358"/>
      <c r="C141" s="357">
        <v>58001</v>
      </c>
      <c r="D141" s="356" t="s">
        <v>154</v>
      </c>
      <c r="E141" s="355" t="s">
        <v>101</v>
      </c>
      <c r="F141" s="326">
        <v>0</v>
      </c>
      <c r="G141" s="322" t="s">
        <v>27</v>
      </c>
      <c r="H141" s="380">
        <v>0</v>
      </c>
      <c r="I141" s="380"/>
      <c r="J141" s="384">
        <f t="shared" si="25"/>
        <v>0</v>
      </c>
      <c r="K141" s="384"/>
      <c r="L141" s="384"/>
      <c r="M141" s="384"/>
      <c r="N141" s="384"/>
      <c r="O141" s="384"/>
      <c r="P141" s="384"/>
      <c r="Q141" s="384"/>
      <c r="R141" s="384"/>
      <c r="S141" s="384">
        <v>0</v>
      </c>
      <c r="T141" s="384"/>
      <c r="U141" s="384">
        <f t="shared" si="26"/>
        <v>0</v>
      </c>
      <c r="V141" s="384"/>
      <c r="W141" s="384">
        <v>0</v>
      </c>
      <c r="X141" s="384"/>
      <c r="Y141" s="384">
        <f t="shared" si="27"/>
        <v>0</v>
      </c>
      <c r="Z141" s="384"/>
      <c r="AA141" s="401">
        <f t="shared" si="28"/>
        <v>0</v>
      </c>
      <c r="AB141" s="402">
        <v>0</v>
      </c>
      <c r="AC141" s="402">
        <f t="shared" si="24"/>
        <v>0</v>
      </c>
      <c r="AD141" s="403"/>
      <c r="AE141" s="384"/>
    </row>
    <row r="142" spans="2:31" ht="12" hidden="1">
      <c r="B142" s="358"/>
      <c r="C142" s="357">
        <v>57001</v>
      </c>
      <c r="D142" s="356" t="s">
        <v>150</v>
      </c>
      <c r="E142" s="355">
        <v>5711</v>
      </c>
      <c r="F142" s="326">
        <v>0</v>
      </c>
      <c r="G142" s="322" t="s">
        <v>94</v>
      </c>
      <c r="H142" s="380">
        <v>0</v>
      </c>
      <c r="I142" s="380"/>
      <c r="J142" s="384">
        <f t="shared" si="25"/>
        <v>0</v>
      </c>
      <c r="K142" s="384"/>
      <c r="L142" s="384"/>
      <c r="M142" s="384"/>
      <c r="N142" s="384"/>
      <c r="O142" s="384"/>
      <c r="P142" s="384"/>
      <c r="Q142" s="384"/>
      <c r="R142" s="384"/>
      <c r="S142" s="384">
        <v>0</v>
      </c>
      <c r="T142" s="384"/>
      <c r="U142" s="384">
        <f t="shared" si="26"/>
        <v>0</v>
      </c>
      <c r="V142" s="384"/>
      <c r="W142" s="384">
        <v>0</v>
      </c>
      <c r="X142" s="384"/>
      <c r="Y142" s="384">
        <f t="shared" si="27"/>
        <v>0</v>
      </c>
      <c r="Z142" s="384"/>
      <c r="AA142" s="401">
        <f t="shared" si="28"/>
        <v>0</v>
      </c>
      <c r="AB142" s="402">
        <v>0</v>
      </c>
      <c r="AC142" s="402">
        <f t="shared" si="24"/>
        <v>0</v>
      </c>
      <c r="AD142" s="403"/>
      <c r="AE142" s="384"/>
    </row>
    <row r="143" spans="2:31" ht="12" hidden="1">
      <c r="B143" s="358"/>
      <c r="C143" s="357">
        <v>57001</v>
      </c>
      <c r="D143" s="356" t="s">
        <v>150</v>
      </c>
      <c r="E143" s="355">
        <v>5711</v>
      </c>
      <c r="F143" s="326">
        <v>1000</v>
      </c>
      <c r="G143" s="322" t="s">
        <v>27</v>
      </c>
      <c r="H143" s="380"/>
      <c r="I143" s="380"/>
      <c r="J143" s="384">
        <f t="shared" si="25"/>
        <v>0</v>
      </c>
      <c r="K143" s="384"/>
      <c r="L143" s="384"/>
      <c r="M143" s="384"/>
      <c r="N143" s="384"/>
      <c r="O143" s="384"/>
      <c r="P143" s="384"/>
      <c r="Q143" s="384"/>
      <c r="R143" s="384"/>
      <c r="S143" s="384">
        <v>0</v>
      </c>
      <c r="T143" s="384"/>
      <c r="U143" s="384">
        <f t="shared" si="26"/>
        <v>0</v>
      </c>
      <c r="V143" s="384"/>
      <c r="W143" s="384">
        <v>0</v>
      </c>
      <c r="X143" s="384"/>
      <c r="Y143" s="384">
        <f t="shared" si="27"/>
        <v>0</v>
      </c>
      <c r="Z143" s="384"/>
      <c r="AA143" s="401">
        <f t="shared" si="28"/>
        <v>0</v>
      </c>
      <c r="AB143" s="402">
        <v>0</v>
      </c>
      <c r="AC143" s="402">
        <f t="shared" si="24"/>
        <v>0</v>
      </c>
      <c r="AD143" s="403"/>
      <c r="AE143" s="384"/>
    </row>
    <row r="144" spans="2:31" ht="12" hidden="1">
      <c r="B144" s="344"/>
      <c r="C144" s="357">
        <v>58000</v>
      </c>
      <c r="D144" s="356" t="s">
        <v>153</v>
      </c>
      <c r="E144" s="357">
        <v>5511</v>
      </c>
      <c r="F144" s="326">
        <v>0</v>
      </c>
      <c r="G144" s="322" t="s">
        <v>28</v>
      </c>
      <c r="H144" s="380">
        <v>0</v>
      </c>
      <c r="I144" s="380"/>
      <c r="J144" s="384">
        <f t="shared" si="25"/>
        <v>0</v>
      </c>
      <c r="K144" s="384"/>
      <c r="L144" s="384"/>
      <c r="M144" s="384"/>
      <c r="N144" s="384"/>
      <c r="O144" s="384"/>
      <c r="P144" s="384"/>
      <c r="Q144" s="384"/>
      <c r="R144" s="384"/>
      <c r="S144" s="384">
        <v>0</v>
      </c>
      <c r="T144" s="384"/>
      <c r="U144" s="384">
        <f t="shared" si="26"/>
        <v>0</v>
      </c>
      <c r="V144" s="384"/>
      <c r="W144" s="384">
        <v>0</v>
      </c>
      <c r="X144" s="384"/>
      <c r="Y144" s="384">
        <f t="shared" si="27"/>
        <v>0</v>
      </c>
      <c r="Z144" s="384"/>
      <c r="AA144" s="401">
        <f t="shared" si="28"/>
        <v>0</v>
      </c>
      <c r="AB144" s="402">
        <v>0</v>
      </c>
      <c r="AC144" s="402">
        <f t="shared" si="24"/>
        <v>0</v>
      </c>
      <c r="AD144" s="403"/>
      <c r="AE144" s="384"/>
    </row>
    <row r="145" spans="2:31" ht="12" hidden="1">
      <c r="B145" s="344"/>
      <c r="C145" s="357">
        <v>58000</v>
      </c>
      <c r="D145" s="356" t="s">
        <v>153</v>
      </c>
      <c r="E145" s="357">
        <v>5511</v>
      </c>
      <c r="F145" s="326">
        <v>0</v>
      </c>
      <c r="G145" s="322" t="s">
        <v>28</v>
      </c>
      <c r="H145" s="380">
        <v>0</v>
      </c>
      <c r="I145" s="380"/>
      <c r="J145" s="384">
        <f t="shared" si="25"/>
        <v>0</v>
      </c>
      <c r="K145" s="384"/>
      <c r="L145" s="384"/>
      <c r="M145" s="384"/>
      <c r="N145" s="384"/>
      <c r="O145" s="384"/>
      <c r="P145" s="384"/>
      <c r="Q145" s="384"/>
      <c r="R145" s="384"/>
      <c r="S145" s="384">
        <v>0</v>
      </c>
      <c r="T145" s="384"/>
      <c r="U145" s="384">
        <f t="shared" si="26"/>
        <v>0</v>
      </c>
      <c r="V145" s="384"/>
      <c r="W145" s="384">
        <v>0</v>
      </c>
      <c r="X145" s="384"/>
      <c r="Y145" s="384">
        <f t="shared" si="27"/>
        <v>0</v>
      </c>
      <c r="Z145" s="384"/>
      <c r="AA145" s="401">
        <f t="shared" si="28"/>
        <v>0</v>
      </c>
      <c r="AB145" s="402">
        <v>0</v>
      </c>
      <c r="AC145" s="402">
        <f t="shared" si="24"/>
        <v>0</v>
      </c>
      <c r="AD145" s="403"/>
      <c r="AE145" s="384"/>
    </row>
    <row r="146" spans="2:31" ht="12" hidden="1">
      <c r="B146" s="344"/>
      <c r="C146" s="345">
        <v>58000</v>
      </c>
      <c r="D146" s="338" t="s">
        <v>153</v>
      </c>
      <c r="E146" s="345">
        <v>5511</v>
      </c>
      <c r="F146" s="326">
        <v>125</v>
      </c>
      <c r="G146" s="322" t="s">
        <v>93</v>
      </c>
      <c r="H146" s="380"/>
      <c r="I146" s="380"/>
      <c r="J146" s="384">
        <f t="shared" si="25"/>
        <v>0</v>
      </c>
      <c r="K146" s="384"/>
      <c r="L146" s="384"/>
      <c r="M146" s="384"/>
      <c r="N146" s="384"/>
      <c r="O146" s="384"/>
      <c r="P146" s="384"/>
      <c r="Q146" s="384"/>
      <c r="R146" s="384"/>
      <c r="S146" s="384">
        <v>0</v>
      </c>
      <c r="T146" s="384"/>
      <c r="U146" s="384">
        <f t="shared" si="26"/>
        <v>0</v>
      </c>
      <c r="V146" s="384"/>
      <c r="W146" s="384">
        <v>0</v>
      </c>
      <c r="X146" s="384"/>
      <c r="Y146" s="384">
        <f t="shared" si="27"/>
        <v>0</v>
      </c>
      <c r="Z146" s="384"/>
      <c r="AA146" s="401">
        <f t="shared" si="28"/>
        <v>0</v>
      </c>
      <c r="AB146" s="402">
        <v>0</v>
      </c>
      <c r="AC146" s="402">
        <f t="shared" si="24"/>
        <v>0</v>
      </c>
      <c r="AD146" s="403"/>
      <c r="AE146" s="384"/>
    </row>
    <row r="147" spans="2:32" ht="12">
      <c r="B147" s="420" t="s">
        <v>268</v>
      </c>
      <c r="C147" s="360"/>
      <c r="D147" s="361"/>
      <c r="E147" s="360"/>
      <c r="F147" s="381"/>
      <c r="G147" s="382"/>
      <c r="H147" s="364"/>
      <c r="I147" s="364"/>
      <c r="J147" s="407">
        <f>SUM(J132:J146)</f>
        <v>0</v>
      </c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>
        <f>SUM(U132:U146)</f>
        <v>0</v>
      </c>
      <c r="V147" s="407"/>
      <c r="W147" s="407"/>
      <c r="X147" s="407"/>
      <c r="Y147" s="407">
        <f>SUM(Y132:Y146)</f>
        <v>0</v>
      </c>
      <c r="Z147" s="407"/>
      <c r="AA147" s="407">
        <f>SUM(AA132:AA146)</f>
        <v>0</v>
      </c>
      <c r="AB147" s="405">
        <f>SUM(AB132:AB146)</f>
        <v>0</v>
      </c>
      <c r="AC147" s="405">
        <f>SUM(AC132:AC146)</f>
        <v>0</v>
      </c>
      <c r="AD147" s="406">
        <f>SUM(AD132:AD146)</f>
        <v>0</v>
      </c>
      <c r="AE147" s="407">
        <f>SUM(AE132:AE146)</f>
        <v>0</v>
      </c>
      <c r="AF147" s="383"/>
    </row>
    <row r="148" spans="2:32" ht="12">
      <c r="B148" s="359"/>
      <c r="C148" s="360"/>
      <c r="D148" s="361"/>
      <c r="E148" s="360"/>
      <c r="F148" s="421"/>
      <c r="G148" s="422"/>
      <c r="H148" s="423"/>
      <c r="I148" s="423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335"/>
      <c r="AE148" s="404"/>
      <c r="AF148" s="383"/>
    </row>
    <row r="149" spans="2:31" ht="12">
      <c r="B149" s="375" t="s">
        <v>255</v>
      </c>
      <c r="C149" s="337"/>
      <c r="D149" s="338"/>
      <c r="E149" s="337"/>
      <c r="F149" s="326"/>
      <c r="G149" s="322"/>
      <c r="H149" s="380"/>
      <c r="I149" s="380"/>
      <c r="J149" s="325"/>
      <c r="K149" s="380"/>
      <c r="L149" s="380"/>
      <c r="M149" s="325"/>
      <c r="N149" s="325"/>
      <c r="O149" s="380"/>
      <c r="P149" s="380"/>
      <c r="Q149" s="325"/>
      <c r="R149" s="325"/>
      <c r="S149" s="380"/>
      <c r="T149" s="380"/>
      <c r="U149" s="325"/>
      <c r="V149" s="325"/>
      <c r="W149" s="380"/>
      <c r="X149" s="380"/>
      <c r="Y149" s="325"/>
      <c r="Z149" s="325"/>
      <c r="AA149" s="340"/>
      <c r="AB149" s="333"/>
      <c r="AC149" s="333"/>
      <c r="AD149" s="335"/>
      <c r="AE149" s="322"/>
    </row>
    <row r="150" spans="2:31" ht="12" hidden="1">
      <c r="B150" s="359" t="s">
        <v>57</v>
      </c>
      <c r="C150" s="337"/>
      <c r="D150" s="338"/>
      <c r="E150" s="337"/>
      <c r="F150" s="326"/>
      <c r="G150" s="322"/>
      <c r="H150" s="380"/>
      <c r="I150" s="380"/>
      <c r="J150" s="325"/>
      <c r="K150" s="380"/>
      <c r="L150" s="380"/>
      <c r="M150" s="325"/>
      <c r="N150" s="325"/>
      <c r="O150" s="380"/>
      <c r="P150" s="380"/>
      <c r="Q150" s="325"/>
      <c r="R150" s="325"/>
      <c r="S150" s="380"/>
      <c r="T150" s="380"/>
      <c r="U150" s="325"/>
      <c r="V150" s="325"/>
      <c r="W150" s="380"/>
      <c r="X150" s="380"/>
      <c r="Y150" s="325"/>
      <c r="Z150" s="325"/>
      <c r="AA150" s="340"/>
      <c r="AB150" s="333"/>
      <c r="AC150" s="333"/>
      <c r="AD150" s="335"/>
      <c r="AE150" s="322"/>
    </row>
    <row r="151" spans="2:31" ht="12" hidden="1">
      <c r="B151" s="358" t="s">
        <v>22</v>
      </c>
      <c r="C151" s="345">
        <v>58004</v>
      </c>
      <c r="D151" s="338" t="s">
        <v>120</v>
      </c>
      <c r="E151" s="345">
        <v>5511</v>
      </c>
      <c r="F151" s="326">
        <v>0</v>
      </c>
      <c r="G151" s="322" t="s">
        <v>27</v>
      </c>
      <c r="H151" s="380">
        <v>0</v>
      </c>
      <c r="I151" s="380"/>
      <c r="J151" s="325">
        <f>$F151*$H151</f>
        <v>0</v>
      </c>
      <c r="K151" s="380"/>
      <c r="L151" s="380"/>
      <c r="M151" s="325"/>
      <c r="N151" s="325"/>
      <c r="O151" s="380"/>
      <c r="P151" s="380"/>
      <c r="Q151" s="325"/>
      <c r="R151" s="325"/>
      <c r="S151" s="380">
        <v>0</v>
      </c>
      <c r="T151" s="380"/>
      <c r="U151" s="325">
        <f>$F151*Inflation^3*S151</f>
        <v>0</v>
      </c>
      <c r="V151" s="325"/>
      <c r="W151" s="380">
        <v>0</v>
      </c>
      <c r="X151" s="380"/>
      <c r="Y151" s="325">
        <f>$F151*Inflation^4*W151</f>
        <v>0</v>
      </c>
      <c r="Z151" s="325"/>
      <c r="AA151" s="340">
        <f>Y151+U151+Q151+M151+J151</f>
        <v>0</v>
      </c>
      <c r="AB151" s="333">
        <v>0</v>
      </c>
      <c r="AC151" s="333">
        <f>AA151+AB151</f>
        <v>0</v>
      </c>
      <c r="AD151" s="335"/>
      <c r="AE151" s="322"/>
    </row>
    <row r="152" spans="2:31" ht="12" hidden="1">
      <c r="B152" s="358" t="s">
        <v>23</v>
      </c>
      <c r="C152" s="345">
        <v>57000</v>
      </c>
      <c r="D152" s="338" t="s">
        <v>149</v>
      </c>
      <c r="E152" s="337" t="s">
        <v>101</v>
      </c>
      <c r="F152" s="326">
        <v>0</v>
      </c>
      <c r="G152" s="322" t="s">
        <v>94</v>
      </c>
      <c r="H152" s="380">
        <v>0</v>
      </c>
      <c r="I152" s="380"/>
      <c r="J152" s="325">
        <f>$F152*$H152</f>
        <v>0</v>
      </c>
      <c r="K152" s="380"/>
      <c r="L152" s="380"/>
      <c r="M152" s="325"/>
      <c r="N152" s="325"/>
      <c r="O152" s="380"/>
      <c r="P152" s="380"/>
      <c r="Q152" s="325"/>
      <c r="R152" s="325"/>
      <c r="S152" s="380">
        <v>0</v>
      </c>
      <c r="T152" s="380"/>
      <c r="U152" s="325">
        <f>$F152*Inflation^3*S152</f>
        <v>0</v>
      </c>
      <c r="V152" s="325"/>
      <c r="W152" s="380">
        <v>0</v>
      </c>
      <c r="X152" s="380"/>
      <c r="Y152" s="325">
        <f>$F152*Inflation^4*W152</f>
        <v>0</v>
      </c>
      <c r="Z152" s="325"/>
      <c r="AA152" s="340">
        <f>Y152+U152+Q152+M152+J152</f>
        <v>0</v>
      </c>
      <c r="AB152" s="333">
        <v>0</v>
      </c>
      <c r="AC152" s="333">
        <f>AA152+AB152</f>
        <v>0</v>
      </c>
      <c r="AD152" s="335"/>
      <c r="AE152" s="322"/>
    </row>
    <row r="153" spans="2:31" ht="12" hidden="1">
      <c r="B153" s="344"/>
      <c r="C153" s="355"/>
      <c r="D153" s="356"/>
      <c r="E153" s="355"/>
      <c r="F153" s="326"/>
      <c r="G153" s="322"/>
      <c r="H153" s="380"/>
      <c r="I153" s="380"/>
      <c r="J153" s="325"/>
      <c r="K153" s="380"/>
      <c r="L153" s="380"/>
      <c r="M153" s="325"/>
      <c r="N153" s="325"/>
      <c r="O153" s="380"/>
      <c r="P153" s="380"/>
      <c r="Q153" s="325"/>
      <c r="R153" s="325"/>
      <c r="S153" s="380"/>
      <c r="T153" s="380"/>
      <c r="U153" s="325"/>
      <c r="V153" s="325"/>
      <c r="W153" s="380"/>
      <c r="X153" s="380"/>
      <c r="Y153" s="325"/>
      <c r="Z153" s="325"/>
      <c r="AA153" s="340"/>
      <c r="AB153" s="333"/>
      <c r="AC153" s="333"/>
      <c r="AD153" s="335"/>
      <c r="AE153" s="322"/>
    </row>
    <row r="154" spans="2:31" ht="12" hidden="1">
      <c r="B154" s="359" t="s">
        <v>58</v>
      </c>
      <c r="C154" s="360"/>
      <c r="D154" s="361"/>
      <c r="E154" s="360"/>
      <c r="F154" s="326"/>
      <c r="G154" s="322"/>
      <c r="H154" s="380"/>
      <c r="I154" s="380"/>
      <c r="J154" s="325"/>
      <c r="K154" s="380"/>
      <c r="L154" s="380"/>
      <c r="M154" s="325"/>
      <c r="N154" s="325"/>
      <c r="O154" s="380"/>
      <c r="P154" s="380"/>
      <c r="Q154" s="325"/>
      <c r="R154" s="325"/>
      <c r="S154" s="380"/>
      <c r="T154" s="380"/>
      <c r="U154" s="325"/>
      <c r="V154" s="325"/>
      <c r="W154" s="380"/>
      <c r="X154" s="380"/>
      <c r="Y154" s="325"/>
      <c r="Z154" s="325"/>
      <c r="AA154" s="340"/>
      <c r="AB154" s="333"/>
      <c r="AC154" s="333"/>
      <c r="AD154" s="335"/>
      <c r="AE154" s="322"/>
    </row>
    <row r="155" spans="2:31" ht="12" hidden="1">
      <c r="B155" s="358" t="s">
        <v>56</v>
      </c>
      <c r="C155" s="357">
        <v>60300</v>
      </c>
      <c r="D155" s="356" t="s">
        <v>136</v>
      </c>
      <c r="E155" s="357">
        <v>6162</v>
      </c>
      <c r="F155" s="326">
        <v>0</v>
      </c>
      <c r="G155" s="322" t="s">
        <v>84</v>
      </c>
      <c r="H155" s="380">
        <v>0</v>
      </c>
      <c r="I155" s="380"/>
      <c r="J155" s="325">
        <f aca="true" t="shared" si="29" ref="J155:J161">$F155*$H155</f>
        <v>0</v>
      </c>
      <c r="K155" s="380"/>
      <c r="L155" s="380"/>
      <c r="M155" s="325"/>
      <c r="N155" s="325"/>
      <c r="O155" s="380"/>
      <c r="P155" s="380"/>
      <c r="Q155" s="325"/>
      <c r="R155" s="325"/>
      <c r="S155" s="380">
        <v>0</v>
      </c>
      <c r="T155" s="380"/>
      <c r="U155" s="325">
        <f aca="true" t="shared" si="30" ref="U155:U161">$F155*Inflation^3*S155</f>
        <v>0</v>
      </c>
      <c r="V155" s="325"/>
      <c r="W155" s="380">
        <v>0</v>
      </c>
      <c r="X155" s="380"/>
      <c r="Y155" s="325">
        <f aca="true" t="shared" si="31" ref="Y155:Y161">$F155*Inflation^4*W155</f>
        <v>0</v>
      </c>
      <c r="Z155" s="325"/>
      <c r="AA155" s="340">
        <f aca="true" t="shared" si="32" ref="AA155:AA161">Y155+U155+Q155+M155+J155</f>
        <v>0</v>
      </c>
      <c r="AB155" s="333">
        <v>0</v>
      </c>
      <c r="AC155" s="333">
        <f aca="true" t="shared" si="33" ref="AC155:AC161">AA155+AB155</f>
        <v>0</v>
      </c>
      <c r="AD155" s="335"/>
      <c r="AE155" s="322"/>
    </row>
    <row r="156" spans="2:31" ht="12" hidden="1">
      <c r="B156" s="358" t="s">
        <v>55</v>
      </c>
      <c r="C156" s="357">
        <v>60300</v>
      </c>
      <c r="D156" s="356" t="s">
        <v>136</v>
      </c>
      <c r="E156" s="357">
        <v>6162</v>
      </c>
      <c r="F156" s="326">
        <v>0</v>
      </c>
      <c r="G156" s="322" t="s">
        <v>84</v>
      </c>
      <c r="H156" s="380">
        <v>0</v>
      </c>
      <c r="I156" s="380"/>
      <c r="J156" s="325">
        <f t="shared" si="29"/>
        <v>0</v>
      </c>
      <c r="K156" s="380"/>
      <c r="L156" s="380"/>
      <c r="M156" s="325"/>
      <c r="N156" s="325"/>
      <c r="O156" s="380"/>
      <c r="P156" s="380"/>
      <c r="Q156" s="325"/>
      <c r="R156" s="325"/>
      <c r="S156" s="380">
        <v>0</v>
      </c>
      <c r="T156" s="380"/>
      <c r="U156" s="325">
        <f t="shared" si="30"/>
        <v>0</v>
      </c>
      <c r="V156" s="325"/>
      <c r="W156" s="380">
        <v>0</v>
      </c>
      <c r="X156" s="380"/>
      <c r="Y156" s="325">
        <f t="shared" si="31"/>
        <v>0</v>
      </c>
      <c r="Z156" s="325"/>
      <c r="AA156" s="340">
        <f t="shared" si="32"/>
        <v>0</v>
      </c>
      <c r="AB156" s="333">
        <v>0</v>
      </c>
      <c r="AC156" s="333">
        <f t="shared" si="33"/>
        <v>0</v>
      </c>
      <c r="AD156" s="335"/>
      <c r="AE156" s="322"/>
    </row>
    <row r="157" spans="2:31" ht="12" hidden="1">
      <c r="B157" s="358" t="s">
        <v>121</v>
      </c>
      <c r="C157" s="357">
        <v>60600</v>
      </c>
      <c r="D157" s="356" t="s">
        <v>121</v>
      </c>
      <c r="E157" s="355" t="s">
        <v>101</v>
      </c>
      <c r="F157" s="326">
        <v>0</v>
      </c>
      <c r="G157" s="322" t="s">
        <v>84</v>
      </c>
      <c r="H157" s="380">
        <v>0</v>
      </c>
      <c r="I157" s="380"/>
      <c r="J157" s="325">
        <f t="shared" si="29"/>
        <v>0</v>
      </c>
      <c r="K157" s="380"/>
      <c r="L157" s="380"/>
      <c r="M157" s="325"/>
      <c r="N157" s="325"/>
      <c r="O157" s="380"/>
      <c r="P157" s="380"/>
      <c r="Q157" s="325"/>
      <c r="R157" s="325"/>
      <c r="S157" s="380">
        <v>0</v>
      </c>
      <c r="T157" s="380"/>
      <c r="U157" s="325">
        <f t="shared" si="30"/>
        <v>0</v>
      </c>
      <c r="V157" s="325"/>
      <c r="W157" s="380">
        <v>0</v>
      </c>
      <c r="X157" s="380"/>
      <c r="Y157" s="325">
        <f t="shared" si="31"/>
        <v>0</v>
      </c>
      <c r="Z157" s="325"/>
      <c r="AA157" s="340">
        <f t="shared" si="32"/>
        <v>0</v>
      </c>
      <c r="AB157" s="333">
        <v>0</v>
      </c>
      <c r="AC157" s="333">
        <f t="shared" si="33"/>
        <v>0</v>
      </c>
      <c r="AD157" s="335"/>
      <c r="AE157" s="322"/>
    </row>
    <row r="158" spans="2:31" ht="12" hidden="1">
      <c r="B158" s="358" t="s">
        <v>24</v>
      </c>
      <c r="C158" s="357">
        <v>57002</v>
      </c>
      <c r="D158" s="356" t="s">
        <v>151</v>
      </c>
      <c r="E158" s="357">
        <v>5712</v>
      </c>
      <c r="F158" s="326">
        <v>0</v>
      </c>
      <c r="G158" s="322" t="s">
        <v>84</v>
      </c>
      <c r="H158" s="380">
        <v>0</v>
      </c>
      <c r="I158" s="380"/>
      <c r="J158" s="325">
        <f t="shared" si="29"/>
        <v>0</v>
      </c>
      <c r="K158" s="380"/>
      <c r="L158" s="380"/>
      <c r="M158" s="325"/>
      <c r="N158" s="325"/>
      <c r="O158" s="380"/>
      <c r="P158" s="380"/>
      <c r="Q158" s="325"/>
      <c r="R158" s="325"/>
      <c r="S158" s="380">
        <v>0</v>
      </c>
      <c r="T158" s="380"/>
      <c r="U158" s="325">
        <f t="shared" si="30"/>
        <v>0</v>
      </c>
      <c r="V158" s="325"/>
      <c r="W158" s="380">
        <v>0</v>
      </c>
      <c r="X158" s="380"/>
      <c r="Y158" s="325">
        <f t="shared" si="31"/>
        <v>0</v>
      </c>
      <c r="Z158" s="325"/>
      <c r="AA158" s="340">
        <f t="shared" si="32"/>
        <v>0</v>
      </c>
      <c r="AB158" s="333">
        <v>0</v>
      </c>
      <c r="AC158" s="333">
        <f t="shared" si="33"/>
        <v>0</v>
      </c>
      <c r="AD158" s="335"/>
      <c r="AE158" s="322"/>
    </row>
    <row r="159" spans="2:31" ht="12" hidden="1">
      <c r="B159" s="358" t="s">
        <v>119</v>
      </c>
      <c r="C159" s="357">
        <v>57003</v>
      </c>
      <c r="D159" s="356" t="s">
        <v>119</v>
      </c>
      <c r="E159" s="355" t="s">
        <v>98</v>
      </c>
      <c r="F159" s="326">
        <v>0</v>
      </c>
      <c r="G159" s="322" t="s">
        <v>84</v>
      </c>
      <c r="H159" s="380">
        <v>0</v>
      </c>
      <c r="I159" s="380"/>
      <c r="J159" s="325">
        <f t="shared" si="29"/>
        <v>0</v>
      </c>
      <c r="K159" s="380"/>
      <c r="L159" s="380"/>
      <c r="M159" s="325"/>
      <c r="N159" s="325"/>
      <c r="O159" s="380"/>
      <c r="P159" s="380"/>
      <c r="Q159" s="325"/>
      <c r="R159" s="325"/>
      <c r="S159" s="380">
        <v>0</v>
      </c>
      <c r="T159" s="380"/>
      <c r="U159" s="325">
        <f t="shared" si="30"/>
        <v>0</v>
      </c>
      <c r="V159" s="325"/>
      <c r="W159" s="380">
        <v>0</v>
      </c>
      <c r="X159" s="380"/>
      <c r="Y159" s="325">
        <f t="shared" si="31"/>
        <v>0</v>
      </c>
      <c r="Z159" s="325"/>
      <c r="AA159" s="340">
        <f t="shared" si="32"/>
        <v>0</v>
      </c>
      <c r="AB159" s="333">
        <v>0</v>
      </c>
      <c r="AC159" s="333">
        <f t="shared" si="33"/>
        <v>0</v>
      </c>
      <c r="AD159" s="335"/>
      <c r="AE159" s="322"/>
    </row>
    <row r="160" spans="2:31" ht="12" hidden="1">
      <c r="B160" s="358" t="s">
        <v>118</v>
      </c>
      <c r="C160" s="357">
        <v>57004</v>
      </c>
      <c r="D160" s="356" t="s">
        <v>118</v>
      </c>
      <c r="E160" s="357">
        <v>5714</v>
      </c>
      <c r="F160" s="326">
        <v>0</v>
      </c>
      <c r="G160" s="322" t="s">
        <v>84</v>
      </c>
      <c r="H160" s="380">
        <v>0</v>
      </c>
      <c r="I160" s="380"/>
      <c r="J160" s="325">
        <f t="shared" si="29"/>
        <v>0</v>
      </c>
      <c r="K160" s="380"/>
      <c r="L160" s="380"/>
      <c r="M160" s="325"/>
      <c r="N160" s="325"/>
      <c r="O160" s="380"/>
      <c r="P160" s="380"/>
      <c r="Q160" s="325"/>
      <c r="R160" s="325"/>
      <c r="S160" s="380">
        <v>0</v>
      </c>
      <c r="T160" s="380"/>
      <c r="U160" s="325">
        <f t="shared" si="30"/>
        <v>0</v>
      </c>
      <c r="V160" s="325"/>
      <c r="W160" s="380">
        <v>0</v>
      </c>
      <c r="X160" s="380"/>
      <c r="Y160" s="325">
        <f t="shared" si="31"/>
        <v>0</v>
      </c>
      <c r="Z160" s="325"/>
      <c r="AA160" s="340">
        <f t="shared" si="32"/>
        <v>0</v>
      </c>
      <c r="AB160" s="333">
        <v>0</v>
      </c>
      <c r="AC160" s="333">
        <f t="shared" si="33"/>
        <v>0</v>
      </c>
      <c r="AD160" s="335"/>
      <c r="AE160" s="322"/>
    </row>
    <row r="161" spans="2:31" ht="12" hidden="1">
      <c r="B161" s="358" t="s">
        <v>152</v>
      </c>
      <c r="C161" s="357">
        <v>57005</v>
      </c>
      <c r="D161" s="356" t="s">
        <v>152</v>
      </c>
      <c r="E161" s="357">
        <v>5713</v>
      </c>
      <c r="F161" s="326">
        <v>0</v>
      </c>
      <c r="G161" s="322" t="s">
        <v>84</v>
      </c>
      <c r="H161" s="380">
        <v>0</v>
      </c>
      <c r="I161" s="380"/>
      <c r="J161" s="325">
        <f t="shared" si="29"/>
        <v>0</v>
      </c>
      <c r="K161" s="380"/>
      <c r="L161" s="380"/>
      <c r="M161" s="325"/>
      <c r="N161" s="325"/>
      <c r="O161" s="380"/>
      <c r="P161" s="380"/>
      <c r="Q161" s="325"/>
      <c r="R161" s="325"/>
      <c r="S161" s="380">
        <v>0</v>
      </c>
      <c r="T161" s="380"/>
      <c r="U161" s="325">
        <f t="shared" si="30"/>
        <v>0</v>
      </c>
      <c r="V161" s="325"/>
      <c r="W161" s="380">
        <v>0</v>
      </c>
      <c r="X161" s="380"/>
      <c r="Y161" s="325">
        <f t="shared" si="31"/>
        <v>0</v>
      </c>
      <c r="Z161" s="325"/>
      <c r="AA161" s="340">
        <f t="shared" si="32"/>
        <v>0</v>
      </c>
      <c r="AB161" s="333">
        <v>0</v>
      </c>
      <c r="AC161" s="333">
        <f t="shared" si="33"/>
        <v>0</v>
      </c>
      <c r="AD161" s="335"/>
      <c r="AE161" s="322"/>
    </row>
    <row r="162" spans="2:31" ht="12">
      <c r="B162" s="358"/>
      <c r="C162" s="357"/>
      <c r="D162" s="356"/>
      <c r="E162" s="357"/>
      <c r="F162" s="326"/>
      <c r="G162" s="322"/>
      <c r="H162" s="380"/>
      <c r="I162" s="380"/>
      <c r="J162" s="325"/>
      <c r="K162" s="380"/>
      <c r="L162" s="380"/>
      <c r="M162" s="325"/>
      <c r="N162" s="325"/>
      <c r="O162" s="380"/>
      <c r="P162" s="380"/>
      <c r="Q162" s="325"/>
      <c r="R162" s="325"/>
      <c r="S162" s="380"/>
      <c r="T162" s="380"/>
      <c r="U162" s="325"/>
      <c r="V162" s="325"/>
      <c r="W162" s="380"/>
      <c r="X162" s="380"/>
      <c r="Y162" s="325"/>
      <c r="Z162" s="325"/>
      <c r="AA162" s="340">
        <f aca="true" t="shared" si="34" ref="AA162:AA167">F162*I162</f>
        <v>0</v>
      </c>
      <c r="AB162" s="333"/>
      <c r="AC162" s="333"/>
      <c r="AD162" s="403">
        <v>0</v>
      </c>
      <c r="AE162" s="384">
        <f aca="true" t="shared" si="35" ref="AE162:AE167">AA162-AD162</f>
        <v>0</v>
      </c>
    </row>
    <row r="163" spans="2:31" ht="12">
      <c r="B163" s="358"/>
      <c r="C163" s="357"/>
      <c r="D163" s="356"/>
      <c r="E163" s="357"/>
      <c r="F163" s="326"/>
      <c r="G163" s="322"/>
      <c r="H163" s="380"/>
      <c r="I163" s="380"/>
      <c r="J163" s="325"/>
      <c r="K163" s="380"/>
      <c r="L163" s="380"/>
      <c r="M163" s="325"/>
      <c r="N163" s="325"/>
      <c r="O163" s="380"/>
      <c r="P163" s="380"/>
      <c r="Q163" s="325"/>
      <c r="R163" s="325"/>
      <c r="S163" s="380"/>
      <c r="T163" s="380"/>
      <c r="U163" s="325"/>
      <c r="V163" s="325"/>
      <c r="W163" s="380"/>
      <c r="X163" s="380"/>
      <c r="Y163" s="325"/>
      <c r="Z163" s="325"/>
      <c r="AA163" s="340">
        <f t="shared" si="34"/>
        <v>0</v>
      </c>
      <c r="AB163" s="333"/>
      <c r="AC163" s="333"/>
      <c r="AD163" s="403">
        <v>0</v>
      </c>
      <c r="AE163" s="384">
        <f t="shared" si="35"/>
        <v>0</v>
      </c>
    </row>
    <row r="164" spans="2:31" ht="12">
      <c r="B164" s="358"/>
      <c r="C164" s="357"/>
      <c r="D164" s="356"/>
      <c r="E164" s="357"/>
      <c r="F164" s="326"/>
      <c r="G164" s="322"/>
      <c r="H164" s="380"/>
      <c r="I164" s="380"/>
      <c r="J164" s="325"/>
      <c r="K164" s="380"/>
      <c r="L164" s="380"/>
      <c r="M164" s="325"/>
      <c r="N164" s="325"/>
      <c r="O164" s="380"/>
      <c r="P164" s="380"/>
      <c r="Q164" s="325"/>
      <c r="R164" s="325"/>
      <c r="S164" s="380"/>
      <c r="T164" s="380"/>
      <c r="U164" s="325"/>
      <c r="V164" s="325"/>
      <c r="W164" s="380"/>
      <c r="X164" s="380"/>
      <c r="Y164" s="325"/>
      <c r="Z164" s="325"/>
      <c r="AA164" s="340">
        <f t="shared" si="34"/>
        <v>0</v>
      </c>
      <c r="AB164" s="333"/>
      <c r="AC164" s="333"/>
      <c r="AD164" s="403">
        <v>0</v>
      </c>
      <c r="AE164" s="384">
        <f t="shared" si="35"/>
        <v>0</v>
      </c>
    </row>
    <row r="165" spans="2:31" ht="12">
      <c r="B165" s="358"/>
      <c r="C165" s="357"/>
      <c r="D165" s="356"/>
      <c r="E165" s="357"/>
      <c r="F165" s="326"/>
      <c r="G165" s="322"/>
      <c r="H165" s="380"/>
      <c r="I165" s="380"/>
      <c r="J165" s="325"/>
      <c r="K165" s="380"/>
      <c r="L165" s="380"/>
      <c r="M165" s="325"/>
      <c r="N165" s="325"/>
      <c r="O165" s="380"/>
      <c r="P165" s="380"/>
      <c r="Q165" s="325"/>
      <c r="R165" s="325"/>
      <c r="S165" s="380"/>
      <c r="T165" s="380"/>
      <c r="U165" s="325"/>
      <c r="V165" s="325"/>
      <c r="W165" s="380"/>
      <c r="X165" s="380"/>
      <c r="Y165" s="325"/>
      <c r="Z165" s="325"/>
      <c r="AA165" s="340">
        <f t="shared" si="34"/>
        <v>0</v>
      </c>
      <c r="AB165" s="333"/>
      <c r="AC165" s="333"/>
      <c r="AD165" s="403">
        <v>0</v>
      </c>
      <c r="AE165" s="384">
        <f t="shared" si="35"/>
        <v>0</v>
      </c>
    </row>
    <row r="166" spans="2:31" ht="12" hidden="1">
      <c r="B166" s="358"/>
      <c r="C166" s="355"/>
      <c r="D166" s="356"/>
      <c r="E166" s="355"/>
      <c r="F166" s="326"/>
      <c r="G166" s="322"/>
      <c r="H166" s="380"/>
      <c r="I166" s="380"/>
      <c r="J166" s="325"/>
      <c r="K166" s="380"/>
      <c r="L166" s="380"/>
      <c r="M166" s="325"/>
      <c r="N166" s="325"/>
      <c r="O166" s="380"/>
      <c r="P166" s="380"/>
      <c r="Q166" s="325"/>
      <c r="R166" s="325"/>
      <c r="S166" s="380"/>
      <c r="T166" s="380"/>
      <c r="U166" s="325"/>
      <c r="V166" s="325"/>
      <c r="W166" s="380"/>
      <c r="X166" s="380"/>
      <c r="Y166" s="325"/>
      <c r="Z166" s="325"/>
      <c r="AA166" s="340">
        <f t="shared" si="34"/>
        <v>0</v>
      </c>
      <c r="AB166" s="333"/>
      <c r="AC166" s="333"/>
      <c r="AD166" s="403">
        <v>0</v>
      </c>
      <c r="AE166" s="384">
        <f t="shared" si="35"/>
        <v>0</v>
      </c>
    </row>
    <row r="167" spans="2:31" ht="12">
      <c r="B167" s="358"/>
      <c r="C167" s="355"/>
      <c r="D167" s="356"/>
      <c r="E167" s="355"/>
      <c r="F167" s="326"/>
      <c r="G167" s="322"/>
      <c r="H167" s="380"/>
      <c r="I167" s="380"/>
      <c r="J167" s="325"/>
      <c r="K167" s="380"/>
      <c r="L167" s="380"/>
      <c r="M167" s="325"/>
      <c r="N167" s="325"/>
      <c r="O167" s="380"/>
      <c r="P167" s="380"/>
      <c r="Q167" s="325"/>
      <c r="R167" s="325"/>
      <c r="S167" s="380"/>
      <c r="T167" s="380"/>
      <c r="U167" s="325"/>
      <c r="V167" s="325"/>
      <c r="W167" s="380"/>
      <c r="X167" s="380"/>
      <c r="Y167" s="325"/>
      <c r="Z167" s="325"/>
      <c r="AA167" s="340">
        <f t="shared" si="34"/>
        <v>0</v>
      </c>
      <c r="AB167" s="333"/>
      <c r="AC167" s="333"/>
      <c r="AD167" s="403">
        <v>0</v>
      </c>
      <c r="AE167" s="384">
        <f t="shared" si="35"/>
        <v>0</v>
      </c>
    </row>
    <row r="168" spans="2:31" ht="12">
      <c r="B168" s="420" t="s">
        <v>216</v>
      </c>
      <c r="C168" s="360"/>
      <c r="D168" s="361"/>
      <c r="E168" s="360"/>
      <c r="F168" s="381"/>
      <c r="G168" s="382"/>
      <c r="H168" s="364"/>
      <c r="I168" s="364"/>
      <c r="J168" s="407">
        <f>SUM(J151:J167)</f>
        <v>0</v>
      </c>
      <c r="K168" s="407"/>
      <c r="L168" s="407"/>
      <c r="M168" s="407"/>
      <c r="N168" s="407"/>
      <c r="O168" s="407"/>
      <c r="P168" s="407"/>
      <c r="Q168" s="407"/>
      <c r="R168" s="407"/>
      <c r="S168" s="407"/>
      <c r="T168" s="407"/>
      <c r="U168" s="407">
        <f>SUM(U151:U167)</f>
        <v>0</v>
      </c>
      <c r="V168" s="407"/>
      <c r="W168" s="407"/>
      <c r="X168" s="407"/>
      <c r="Y168" s="407">
        <f>SUM(Y151:Y167)</f>
        <v>0</v>
      </c>
      <c r="Z168" s="407"/>
      <c r="AA168" s="407">
        <f>SUM(AA162:AA167)</f>
        <v>0</v>
      </c>
      <c r="AB168" s="405">
        <f>SUM(AB151:AB167)</f>
        <v>0</v>
      </c>
      <c r="AC168" s="405">
        <f>SUM(AC151:AC167)</f>
        <v>0</v>
      </c>
      <c r="AD168" s="406">
        <f>SUM(AD162:AD167)</f>
        <v>0</v>
      </c>
      <c r="AE168" s="407">
        <f>SUM(AE162:AE167)</f>
        <v>0</v>
      </c>
    </row>
    <row r="169" spans="2:31" ht="12">
      <c r="B169" s="359"/>
      <c r="C169" s="360"/>
      <c r="D169" s="361"/>
      <c r="E169" s="360"/>
      <c r="F169" s="421"/>
      <c r="G169" s="422"/>
      <c r="H169" s="423"/>
      <c r="I169" s="423"/>
      <c r="J169" s="404"/>
      <c r="K169" s="404"/>
      <c r="L169" s="404"/>
      <c r="M169" s="404"/>
      <c r="N169" s="404"/>
      <c r="O169" s="404"/>
      <c r="P169" s="404"/>
      <c r="Q169" s="404"/>
      <c r="R169" s="404"/>
      <c r="S169" s="404"/>
      <c r="T169" s="404"/>
      <c r="U169" s="404"/>
      <c r="V169" s="404"/>
      <c r="W169" s="404"/>
      <c r="X169" s="404"/>
      <c r="Y169" s="404"/>
      <c r="Z169" s="404"/>
      <c r="AA169" s="404"/>
      <c r="AB169" s="404"/>
      <c r="AC169" s="404"/>
      <c r="AD169" s="335"/>
      <c r="AE169" s="404"/>
    </row>
    <row r="170" spans="2:31" ht="12">
      <c r="B170" s="359" t="s">
        <v>256</v>
      </c>
      <c r="C170" s="360"/>
      <c r="D170" s="361"/>
      <c r="E170" s="360"/>
      <c r="F170" s="326"/>
      <c r="G170" s="322" t="s">
        <v>208</v>
      </c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A170" s="340"/>
      <c r="AB170" s="333"/>
      <c r="AC170" s="333"/>
      <c r="AD170" s="335"/>
      <c r="AE170" s="322"/>
    </row>
    <row r="171" spans="2:31" ht="12" hidden="1">
      <c r="B171" s="358" t="s">
        <v>127</v>
      </c>
      <c r="C171" s="357">
        <v>60100</v>
      </c>
      <c r="D171" s="356" t="s">
        <v>127</v>
      </c>
      <c r="E171" s="357">
        <v>5611</v>
      </c>
      <c r="F171" s="326"/>
      <c r="G171" s="322" t="s">
        <v>84</v>
      </c>
      <c r="H171" s="352">
        <v>1</v>
      </c>
      <c r="I171" s="352"/>
      <c r="J171" s="325">
        <f aca="true" t="shared" si="36" ref="J171:J178">$F171*$H171</f>
        <v>0</v>
      </c>
      <c r="K171" s="352"/>
      <c r="L171" s="352"/>
      <c r="M171" s="325"/>
      <c r="N171" s="325"/>
      <c r="O171" s="352"/>
      <c r="P171" s="352"/>
      <c r="Q171" s="325"/>
      <c r="R171" s="325"/>
      <c r="S171" s="352">
        <v>0</v>
      </c>
      <c r="T171" s="352"/>
      <c r="U171" s="325">
        <f aca="true" t="shared" si="37" ref="U171:U178">$F171*Inflation^3*S171</f>
        <v>0</v>
      </c>
      <c r="V171" s="325"/>
      <c r="W171" s="352">
        <v>0</v>
      </c>
      <c r="X171" s="352"/>
      <c r="Y171" s="325">
        <f aca="true" t="shared" si="38" ref="Y171:Y178">$F171*Inflation^4*W171</f>
        <v>0</v>
      </c>
      <c r="Z171" s="325"/>
      <c r="AA171" s="340">
        <f aca="true" t="shared" si="39" ref="AA171:AA176">Y171+U171+Q171+M171+J171</f>
        <v>0</v>
      </c>
      <c r="AB171" s="333">
        <v>0</v>
      </c>
      <c r="AC171" s="333">
        <f aca="true" t="shared" si="40" ref="AC171:AC184">AA171+AB171</f>
        <v>0</v>
      </c>
      <c r="AD171" s="335"/>
      <c r="AE171" s="322"/>
    </row>
    <row r="172" spans="2:31" ht="12" hidden="1">
      <c r="B172" s="358" t="s">
        <v>128</v>
      </c>
      <c r="C172" s="357">
        <v>60101</v>
      </c>
      <c r="D172" s="356" t="s">
        <v>128</v>
      </c>
      <c r="E172" s="357">
        <v>5621</v>
      </c>
      <c r="F172" s="326"/>
      <c r="G172" s="322" t="s">
        <v>84</v>
      </c>
      <c r="H172" s="352">
        <f>H$171</f>
        <v>1</v>
      </c>
      <c r="I172" s="352"/>
      <c r="J172" s="325">
        <f t="shared" si="36"/>
        <v>0</v>
      </c>
      <c r="K172" s="352"/>
      <c r="L172" s="352"/>
      <c r="M172" s="325"/>
      <c r="N172" s="325"/>
      <c r="O172" s="352"/>
      <c r="P172" s="352"/>
      <c r="Q172" s="325"/>
      <c r="R172" s="325"/>
      <c r="S172" s="352">
        <f aca="true" t="shared" si="41" ref="S172:S178">S$171</f>
        <v>0</v>
      </c>
      <c r="T172" s="352"/>
      <c r="U172" s="325">
        <f t="shared" si="37"/>
        <v>0</v>
      </c>
      <c r="V172" s="325"/>
      <c r="W172" s="352">
        <f aca="true" t="shared" si="42" ref="W172:W178">W$171</f>
        <v>0</v>
      </c>
      <c r="X172" s="352"/>
      <c r="Y172" s="325">
        <f t="shared" si="38"/>
        <v>0</v>
      </c>
      <c r="Z172" s="325"/>
      <c r="AA172" s="340">
        <f t="shared" si="39"/>
        <v>0</v>
      </c>
      <c r="AB172" s="333">
        <v>0</v>
      </c>
      <c r="AC172" s="333">
        <f t="shared" si="40"/>
        <v>0</v>
      </c>
      <c r="AD172" s="335"/>
      <c r="AE172" s="322"/>
    </row>
    <row r="173" spans="2:31" ht="12" hidden="1">
      <c r="B173" s="358" t="s">
        <v>129</v>
      </c>
      <c r="C173" s="357">
        <v>60102</v>
      </c>
      <c r="D173" s="356" t="s">
        <v>129</v>
      </c>
      <c r="E173" s="355" t="s">
        <v>101</v>
      </c>
      <c r="F173" s="326"/>
      <c r="G173" s="322" t="s">
        <v>84</v>
      </c>
      <c r="H173" s="352">
        <f>H$171</f>
        <v>1</v>
      </c>
      <c r="I173" s="352"/>
      <c r="J173" s="325">
        <f t="shared" si="36"/>
        <v>0</v>
      </c>
      <c r="K173" s="352"/>
      <c r="L173" s="352"/>
      <c r="M173" s="325"/>
      <c r="N173" s="325"/>
      <c r="O173" s="352"/>
      <c r="P173" s="352"/>
      <c r="Q173" s="325"/>
      <c r="R173" s="325"/>
      <c r="S173" s="352">
        <f t="shared" si="41"/>
        <v>0</v>
      </c>
      <c r="T173" s="352"/>
      <c r="U173" s="325">
        <f t="shared" si="37"/>
        <v>0</v>
      </c>
      <c r="V173" s="325"/>
      <c r="W173" s="352">
        <f t="shared" si="42"/>
        <v>0</v>
      </c>
      <c r="X173" s="352"/>
      <c r="Y173" s="325">
        <f t="shared" si="38"/>
        <v>0</v>
      </c>
      <c r="Z173" s="325"/>
      <c r="AA173" s="340">
        <f t="shared" si="39"/>
        <v>0</v>
      </c>
      <c r="AB173" s="333">
        <v>0</v>
      </c>
      <c r="AC173" s="333">
        <f t="shared" si="40"/>
        <v>0</v>
      </c>
      <c r="AD173" s="335"/>
      <c r="AE173" s="322"/>
    </row>
    <row r="174" spans="2:31" ht="12" hidden="1">
      <c r="B174" s="358" t="s">
        <v>130</v>
      </c>
      <c r="C174" s="357">
        <v>60103</v>
      </c>
      <c r="D174" s="356" t="s">
        <v>130</v>
      </c>
      <c r="E174" s="357">
        <v>5631</v>
      </c>
      <c r="F174" s="326"/>
      <c r="G174" s="322" t="s">
        <v>84</v>
      </c>
      <c r="H174" s="352">
        <f>H$171</f>
        <v>1</v>
      </c>
      <c r="I174" s="352"/>
      <c r="J174" s="325">
        <f t="shared" si="36"/>
        <v>0</v>
      </c>
      <c r="K174" s="352"/>
      <c r="L174" s="352"/>
      <c r="M174" s="325"/>
      <c r="N174" s="325"/>
      <c r="O174" s="352"/>
      <c r="P174" s="352"/>
      <c r="Q174" s="325"/>
      <c r="R174" s="325"/>
      <c r="S174" s="352">
        <f t="shared" si="41"/>
        <v>0</v>
      </c>
      <c r="T174" s="352"/>
      <c r="U174" s="325">
        <f t="shared" si="37"/>
        <v>0</v>
      </c>
      <c r="V174" s="325"/>
      <c r="W174" s="352">
        <f t="shared" si="42"/>
        <v>0</v>
      </c>
      <c r="X174" s="352"/>
      <c r="Y174" s="325">
        <f t="shared" si="38"/>
        <v>0</v>
      </c>
      <c r="Z174" s="325"/>
      <c r="AA174" s="340">
        <f t="shared" si="39"/>
        <v>0</v>
      </c>
      <c r="AB174" s="333">
        <v>0</v>
      </c>
      <c r="AC174" s="333">
        <f t="shared" si="40"/>
        <v>0</v>
      </c>
      <c r="AD174" s="335"/>
      <c r="AE174" s="322"/>
    </row>
    <row r="175" spans="2:31" ht="12" hidden="1">
      <c r="B175" s="358" t="s">
        <v>132</v>
      </c>
      <c r="C175" s="357">
        <v>60106</v>
      </c>
      <c r="D175" s="356" t="s">
        <v>132</v>
      </c>
      <c r="E175" s="357">
        <v>5622</v>
      </c>
      <c r="F175" s="326"/>
      <c r="G175" s="322" t="s">
        <v>84</v>
      </c>
      <c r="H175" s="352">
        <f>H$171</f>
        <v>1</v>
      </c>
      <c r="I175" s="352"/>
      <c r="J175" s="325">
        <f t="shared" si="36"/>
        <v>0</v>
      </c>
      <c r="K175" s="352"/>
      <c r="L175" s="352"/>
      <c r="M175" s="325"/>
      <c r="N175" s="325"/>
      <c r="O175" s="352"/>
      <c r="P175" s="352"/>
      <c r="Q175" s="325"/>
      <c r="R175" s="325"/>
      <c r="S175" s="352">
        <f t="shared" si="41"/>
        <v>0</v>
      </c>
      <c r="T175" s="352"/>
      <c r="U175" s="325">
        <f t="shared" si="37"/>
        <v>0</v>
      </c>
      <c r="V175" s="325"/>
      <c r="W175" s="352">
        <f t="shared" si="42"/>
        <v>0</v>
      </c>
      <c r="X175" s="352"/>
      <c r="Y175" s="325">
        <f t="shared" si="38"/>
        <v>0</v>
      </c>
      <c r="Z175" s="325"/>
      <c r="AA175" s="340">
        <f t="shared" si="39"/>
        <v>0</v>
      </c>
      <c r="AB175" s="333">
        <v>0</v>
      </c>
      <c r="AC175" s="333">
        <f t="shared" si="40"/>
        <v>0</v>
      </c>
      <c r="AD175" s="335"/>
      <c r="AE175" s="322"/>
    </row>
    <row r="176" spans="2:31" ht="12" hidden="1">
      <c r="B176" s="358" t="s">
        <v>59</v>
      </c>
      <c r="C176" s="357">
        <v>60107</v>
      </c>
      <c r="D176" s="356" t="s">
        <v>133</v>
      </c>
      <c r="E176" s="357">
        <v>5612</v>
      </c>
      <c r="F176" s="326"/>
      <c r="G176" s="322" t="s">
        <v>84</v>
      </c>
      <c r="H176" s="352">
        <f>H$171</f>
        <v>1</v>
      </c>
      <c r="I176" s="352"/>
      <c r="J176" s="325">
        <f t="shared" si="36"/>
        <v>0</v>
      </c>
      <c r="K176" s="352"/>
      <c r="L176" s="352"/>
      <c r="M176" s="325"/>
      <c r="N176" s="325"/>
      <c r="O176" s="352"/>
      <c r="P176" s="352"/>
      <c r="Q176" s="325"/>
      <c r="R176" s="325"/>
      <c r="S176" s="352">
        <f t="shared" si="41"/>
        <v>0</v>
      </c>
      <c r="T176" s="352"/>
      <c r="U176" s="325">
        <f t="shared" si="37"/>
        <v>0</v>
      </c>
      <c r="V176" s="325"/>
      <c r="W176" s="352">
        <f t="shared" si="42"/>
        <v>0</v>
      </c>
      <c r="X176" s="352"/>
      <c r="Y176" s="325">
        <f t="shared" si="38"/>
        <v>0</v>
      </c>
      <c r="Z176" s="325"/>
      <c r="AA176" s="340">
        <f t="shared" si="39"/>
        <v>0</v>
      </c>
      <c r="AB176" s="333">
        <v>0</v>
      </c>
      <c r="AC176" s="333">
        <f t="shared" si="40"/>
        <v>0</v>
      </c>
      <c r="AD176" s="335"/>
      <c r="AE176" s="322"/>
    </row>
    <row r="177" spans="2:32" ht="12">
      <c r="B177" s="411"/>
      <c r="C177" s="357">
        <v>60000</v>
      </c>
      <c r="D177" s="356" t="s">
        <v>79</v>
      </c>
      <c r="E177" s="357">
        <v>6121</v>
      </c>
      <c r="F177" s="384"/>
      <c r="G177" s="322" t="s">
        <v>215</v>
      </c>
      <c r="H177" s="377"/>
      <c r="I177" s="352"/>
      <c r="J177" s="384">
        <f t="shared" si="36"/>
        <v>0</v>
      </c>
      <c r="K177" s="384"/>
      <c r="L177" s="384"/>
      <c r="M177" s="384"/>
      <c r="N177" s="384"/>
      <c r="O177" s="384"/>
      <c r="P177" s="384"/>
      <c r="Q177" s="384"/>
      <c r="R177" s="384"/>
      <c r="S177" s="384">
        <f t="shared" si="41"/>
        <v>0</v>
      </c>
      <c r="T177" s="384"/>
      <c r="U177" s="384">
        <f t="shared" si="37"/>
        <v>0</v>
      </c>
      <c r="V177" s="384"/>
      <c r="W177" s="384">
        <f t="shared" si="42"/>
        <v>0</v>
      </c>
      <c r="X177" s="384"/>
      <c r="Y177" s="384">
        <f t="shared" si="38"/>
        <v>0</v>
      </c>
      <c r="Z177" s="384"/>
      <c r="AA177" s="384">
        <f>F177*I177</f>
        <v>0</v>
      </c>
      <c r="AB177" s="402">
        <v>0</v>
      </c>
      <c r="AC177" s="402">
        <f t="shared" si="40"/>
        <v>0</v>
      </c>
      <c r="AD177" s="403">
        <v>0</v>
      </c>
      <c r="AE177" s="384">
        <f aca="true" t="shared" si="43" ref="AE177:AE235">AA177-AD177</f>
        <v>0</v>
      </c>
      <c r="AF177" s="383"/>
    </row>
    <row r="178" spans="2:31" ht="12" hidden="1">
      <c r="B178" s="358"/>
      <c r="C178" s="357">
        <v>60105</v>
      </c>
      <c r="D178" s="356" t="s">
        <v>9</v>
      </c>
      <c r="E178" s="355" t="s">
        <v>101</v>
      </c>
      <c r="F178" s="384"/>
      <c r="G178" s="322" t="s">
        <v>84</v>
      </c>
      <c r="H178" s="377">
        <v>18</v>
      </c>
      <c r="I178" s="352"/>
      <c r="J178" s="384">
        <f t="shared" si="36"/>
        <v>0</v>
      </c>
      <c r="K178" s="384"/>
      <c r="L178" s="384"/>
      <c r="M178" s="384"/>
      <c r="N178" s="384"/>
      <c r="O178" s="384"/>
      <c r="P178" s="384"/>
      <c r="Q178" s="384"/>
      <c r="R178" s="384"/>
      <c r="S178" s="384">
        <f t="shared" si="41"/>
        <v>0</v>
      </c>
      <c r="T178" s="384"/>
      <c r="U178" s="384">
        <f t="shared" si="37"/>
        <v>0</v>
      </c>
      <c r="V178" s="384"/>
      <c r="W178" s="384">
        <f t="shared" si="42"/>
        <v>0</v>
      </c>
      <c r="X178" s="384"/>
      <c r="Y178" s="384">
        <f t="shared" si="38"/>
        <v>0</v>
      </c>
      <c r="Z178" s="384"/>
      <c r="AA178" s="384">
        <f>$F178*$H178</f>
        <v>0</v>
      </c>
      <c r="AB178" s="402">
        <v>0</v>
      </c>
      <c r="AC178" s="402">
        <f t="shared" si="40"/>
        <v>0</v>
      </c>
      <c r="AD178" s="403">
        <v>0</v>
      </c>
      <c r="AE178" s="384">
        <f t="shared" si="43"/>
        <v>0</v>
      </c>
    </row>
    <row r="179" spans="2:32" ht="12">
      <c r="B179" s="410"/>
      <c r="C179" s="345"/>
      <c r="D179" s="356"/>
      <c r="E179" s="345"/>
      <c r="F179" s="384"/>
      <c r="G179" s="322"/>
      <c r="H179" s="377"/>
      <c r="I179" s="352"/>
      <c r="J179" s="384">
        <f>F179*H179</f>
        <v>0</v>
      </c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>
        <f>J179</f>
        <v>0</v>
      </c>
      <c r="AB179" s="402"/>
      <c r="AC179" s="402"/>
      <c r="AD179" s="403">
        <v>0</v>
      </c>
      <c r="AE179" s="384">
        <f t="shared" si="43"/>
        <v>0</v>
      </c>
      <c r="AF179" s="383"/>
    </row>
    <row r="180" spans="2:32" ht="12">
      <c r="B180" s="410"/>
      <c r="C180" s="345"/>
      <c r="D180" s="356"/>
      <c r="E180" s="345"/>
      <c r="F180" s="384"/>
      <c r="G180" s="322"/>
      <c r="H180" s="377"/>
      <c r="I180" s="352"/>
      <c r="J180" s="384">
        <f>F180*H180</f>
        <v>0</v>
      </c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>
        <f aca="true" t="shared" si="44" ref="AA180:AA211">F180*I180</f>
        <v>0</v>
      </c>
      <c r="AB180" s="402"/>
      <c r="AC180" s="402"/>
      <c r="AD180" s="403">
        <v>0</v>
      </c>
      <c r="AE180" s="384">
        <f t="shared" si="43"/>
        <v>0</v>
      </c>
      <c r="AF180" s="383"/>
    </row>
    <row r="181" spans="2:32" ht="12">
      <c r="B181" s="410"/>
      <c r="C181" s="345"/>
      <c r="D181" s="356"/>
      <c r="E181" s="345"/>
      <c r="F181" s="384"/>
      <c r="G181" s="322"/>
      <c r="H181" s="377"/>
      <c r="I181" s="352"/>
      <c r="J181" s="384">
        <f>F181*H181</f>
        <v>0</v>
      </c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>
        <f t="shared" si="44"/>
        <v>0</v>
      </c>
      <c r="AB181" s="402"/>
      <c r="AC181" s="402"/>
      <c r="AD181" s="403">
        <v>0</v>
      </c>
      <c r="AE181" s="384">
        <f t="shared" si="43"/>
        <v>0</v>
      </c>
      <c r="AF181" s="383"/>
    </row>
    <row r="182" spans="2:32" ht="12">
      <c r="B182" s="358"/>
      <c r="C182" s="345">
        <v>60004</v>
      </c>
      <c r="D182" s="356" t="s">
        <v>125</v>
      </c>
      <c r="E182" s="345">
        <v>6115</v>
      </c>
      <c r="F182" s="384"/>
      <c r="G182" s="322"/>
      <c r="H182" s="377"/>
      <c r="I182" s="352"/>
      <c r="J182" s="384">
        <f aca="true" t="shared" si="45" ref="J182:J187">$F182*$H182</f>
        <v>0</v>
      </c>
      <c r="K182" s="384"/>
      <c r="L182" s="384"/>
      <c r="M182" s="384"/>
      <c r="N182" s="384"/>
      <c r="O182" s="384"/>
      <c r="P182" s="384"/>
      <c r="Q182" s="384"/>
      <c r="R182" s="384"/>
      <c r="S182" s="384">
        <f>S$171</f>
        <v>0</v>
      </c>
      <c r="T182" s="384"/>
      <c r="U182" s="384">
        <f>$F182*Inflation^3*S182</f>
        <v>0</v>
      </c>
      <c r="V182" s="384"/>
      <c r="W182" s="384">
        <f>W$171</f>
        <v>0</v>
      </c>
      <c r="X182" s="384"/>
      <c r="Y182" s="384">
        <f>$F182*Inflation^4*W182</f>
        <v>0</v>
      </c>
      <c r="Z182" s="384"/>
      <c r="AA182" s="384">
        <f t="shared" si="44"/>
        <v>0</v>
      </c>
      <c r="AB182" s="402">
        <v>0</v>
      </c>
      <c r="AC182" s="402">
        <f t="shared" si="40"/>
        <v>0</v>
      </c>
      <c r="AD182" s="403">
        <v>0</v>
      </c>
      <c r="AE182" s="384">
        <f t="shared" si="43"/>
        <v>0</v>
      </c>
      <c r="AF182" s="383"/>
    </row>
    <row r="183" spans="2:32" ht="12">
      <c r="B183" s="358"/>
      <c r="C183" s="345"/>
      <c r="D183" s="356"/>
      <c r="E183" s="345"/>
      <c r="F183" s="384"/>
      <c r="G183" s="322"/>
      <c r="H183" s="377"/>
      <c r="I183" s="352"/>
      <c r="J183" s="384">
        <f t="shared" si="45"/>
        <v>0</v>
      </c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>
        <f t="shared" si="44"/>
        <v>0</v>
      </c>
      <c r="AB183" s="402"/>
      <c r="AC183" s="402"/>
      <c r="AD183" s="403">
        <v>0</v>
      </c>
      <c r="AE183" s="384">
        <f t="shared" si="43"/>
        <v>0</v>
      </c>
      <c r="AF183" s="383"/>
    </row>
    <row r="184" spans="2:32" ht="12">
      <c r="B184" s="358"/>
      <c r="C184" s="345">
        <v>60005</v>
      </c>
      <c r="D184" s="356" t="s">
        <v>126</v>
      </c>
      <c r="E184" s="337" t="s">
        <v>101</v>
      </c>
      <c r="F184" s="384"/>
      <c r="G184" s="322"/>
      <c r="H184" s="377"/>
      <c r="I184" s="352"/>
      <c r="J184" s="384">
        <f t="shared" si="45"/>
        <v>0</v>
      </c>
      <c r="K184" s="384"/>
      <c r="L184" s="384"/>
      <c r="M184" s="384"/>
      <c r="N184" s="384"/>
      <c r="O184" s="384"/>
      <c r="P184" s="384"/>
      <c r="Q184" s="384"/>
      <c r="R184" s="384"/>
      <c r="S184" s="384">
        <f>S$171</f>
        <v>0</v>
      </c>
      <c r="T184" s="384"/>
      <c r="U184" s="384">
        <f>$F184*Inflation^3*S184</f>
        <v>0</v>
      </c>
      <c r="V184" s="384"/>
      <c r="W184" s="384">
        <f>W$171</f>
        <v>0</v>
      </c>
      <c r="X184" s="384"/>
      <c r="Y184" s="384">
        <f>$F184*Inflation^4*W184</f>
        <v>0</v>
      </c>
      <c r="Z184" s="384"/>
      <c r="AA184" s="384">
        <f t="shared" si="44"/>
        <v>0</v>
      </c>
      <c r="AB184" s="402">
        <v>0</v>
      </c>
      <c r="AC184" s="402">
        <f t="shared" si="40"/>
        <v>0</v>
      </c>
      <c r="AD184" s="403">
        <v>0</v>
      </c>
      <c r="AE184" s="384">
        <f t="shared" si="43"/>
        <v>0</v>
      </c>
      <c r="AF184" s="383"/>
    </row>
    <row r="185" spans="2:31" ht="12" hidden="1">
      <c r="B185" s="358"/>
      <c r="C185" s="345"/>
      <c r="D185" s="356"/>
      <c r="E185" s="337"/>
      <c r="F185" s="384"/>
      <c r="G185" s="322"/>
      <c r="H185" s="352">
        <f>H$171</f>
        <v>1</v>
      </c>
      <c r="I185" s="352"/>
      <c r="J185" s="384">
        <f t="shared" si="45"/>
        <v>0</v>
      </c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>
        <f t="shared" si="44"/>
        <v>0</v>
      </c>
      <c r="AB185" s="402"/>
      <c r="AC185" s="402"/>
      <c r="AD185" s="403">
        <v>0</v>
      </c>
      <c r="AE185" s="384">
        <f t="shared" si="43"/>
        <v>0</v>
      </c>
    </row>
    <row r="186" spans="2:31" ht="12" hidden="1">
      <c r="B186" s="358" t="s">
        <v>173</v>
      </c>
      <c r="C186" s="345"/>
      <c r="D186" s="356"/>
      <c r="E186" s="337"/>
      <c r="F186" s="384"/>
      <c r="G186" s="322"/>
      <c r="H186" s="352">
        <v>1</v>
      </c>
      <c r="I186" s="352"/>
      <c r="J186" s="384">
        <f t="shared" si="45"/>
        <v>0</v>
      </c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>
        <f t="shared" si="44"/>
        <v>0</v>
      </c>
      <c r="AB186" s="402"/>
      <c r="AC186" s="402"/>
      <c r="AD186" s="403">
        <v>0</v>
      </c>
      <c r="AE186" s="384">
        <f t="shared" si="43"/>
        <v>0</v>
      </c>
    </row>
    <row r="187" spans="2:31" ht="12" hidden="1">
      <c r="B187" s="358" t="s">
        <v>174</v>
      </c>
      <c r="C187" s="345"/>
      <c r="D187" s="356"/>
      <c r="E187" s="337"/>
      <c r="F187" s="384"/>
      <c r="G187" s="322"/>
      <c r="H187" s="352">
        <v>0.05</v>
      </c>
      <c r="I187" s="352"/>
      <c r="J187" s="384">
        <f t="shared" si="45"/>
        <v>0</v>
      </c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>
        <f t="shared" si="44"/>
        <v>0</v>
      </c>
      <c r="AB187" s="402"/>
      <c r="AC187" s="402"/>
      <c r="AD187" s="403">
        <v>0</v>
      </c>
      <c r="AE187" s="384">
        <f t="shared" si="43"/>
        <v>0</v>
      </c>
    </row>
    <row r="188" spans="2:31" ht="12" hidden="1">
      <c r="B188" s="358"/>
      <c r="C188" s="355"/>
      <c r="D188" s="356"/>
      <c r="E188" s="355"/>
      <c r="F188" s="384"/>
      <c r="G188" s="322"/>
      <c r="H188" s="325"/>
      <c r="I188" s="325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>
        <f t="shared" si="44"/>
        <v>0</v>
      </c>
      <c r="AB188" s="402"/>
      <c r="AC188" s="402"/>
      <c r="AD188" s="403">
        <v>0</v>
      </c>
      <c r="AE188" s="384">
        <f t="shared" si="43"/>
        <v>0</v>
      </c>
    </row>
    <row r="189" spans="2:31" ht="12" hidden="1">
      <c r="B189" s="359" t="s">
        <v>88</v>
      </c>
      <c r="C189" s="360"/>
      <c r="D189" s="361"/>
      <c r="E189" s="360"/>
      <c r="F189" s="384"/>
      <c r="G189" s="322"/>
      <c r="H189" s="325"/>
      <c r="I189" s="325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>
        <f t="shared" si="44"/>
        <v>0</v>
      </c>
      <c r="AB189" s="402"/>
      <c r="AC189" s="402"/>
      <c r="AD189" s="403">
        <v>0</v>
      </c>
      <c r="AE189" s="384">
        <f t="shared" si="43"/>
        <v>0</v>
      </c>
    </row>
    <row r="190" spans="2:31" ht="12" hidden="1">
      <c r="B190" s="358" t="s">
        <v>127</v>
      </c>
      <c r="C190" s="357">
        <v>60100</v>
      </c>
      <c r="D190" s="356" t="s">
        <v>127</v>
      </c>
      <c r="E190" s="357">
        <v>5611</v>
      </c>
      <c r="F190" s="384">
        <v>0</v>
      </c>
      <c r="G190" s="322"/>
      <c r="H190" s="352">
        <v>0</v>
      </c>
      <c r="I190" s="352"/>
      <c r="J190" s="384">
        <f aca="true" t="shared" si="46" ref="J190:J201">$F190*$H190</f>
        <v>0</v>
      </c>
      <c r="K190" s="384"/>
      <c r="L190" s="384"/>
      <c r="M190" s="384"/>
      <c r="N190" s="384"/>
      <c r="O190" s="384"/>
      <c r="P190" s="384"/>
      <c r="Q190" s="384"/>
      <c r="R190" s="384"/>
      <c r="S190" s="384">
        <v>0</v>
      </c>
      <c r="T190" s="384"/>
      <c r="U190" s="384">
        <f aca="true" t="shared" si="47" ref="U190:U201">$F190*Inflation^3*S190</f>
        <v>0</v>
      </c>
      <c r="V190" s="384"/>
      <c r="W190" s="384">
        <v>0</v>
      </c>
      <c r="X190" s="384"/>
      <c r="Y190" s="384">
        <f aca="true" t="shared" si="48" ref="Y190:Y201">$F190*Inflation^4*W190</f>
        <v>0</v>
      </c>
      <c r="Z190" s="384"/>
      <c r="AA190" s="384">
        <f t="shared" si="44"/>
        <v>0</v>
      </c>
      <c r="AB190" s="402">
        <v>0</v>
      </c>
      <c r="AC190" s="402">
        <f aca="true" t="shared" si="49" ref="AC190:AC201">AA190+AB190</f>
        <v>0</v>
      </c>
      <c r="AD190" s="403">
        <v>0</v>
      </c>
      <c r="AE190" s="384">
        <f t="shared" si="43"/>
        <v>0</v>
      </c>
    </row>
    <row r="191" spans="2:31" ht="12" hidden="1">
      <c r="B191" s="358" t="s">
        <v>128</v>
      </c>
      <c r="C191" s="357">
        <v>60101</v>
      </c>
      <c r="D191" s="356" t="s">
        <v>128</v>
      </c>
      <c r="E191" s="357">
        <v>5621</v>
      </c>
      <c r="F191" s="384">
        <v>0</v>
      </c>
      <c r="G191" s="322"/>
      <c r="H191" s="352">
        <f aca="true" t="shared" si="50" ref="H191:H201">H$190</f>
        <v>0</v>
      </c>
      <c r="I191" s="352"/>
      <c r="J191" s="384">
        <f t="shared" si="46"/>
        <v>0</v>
      </c>
      <c r="K191" s="384"/>
      <c r="L191" s="384"/>
      <c r="M191" s="384"/>
      <c r="N191" s="384"/>
      <c r="O191" s="384"/>
      <c r="P191" s="384"/>
      <c r="Q191" s="384"/>
      <c r="R191" s="384"/>
      <c r="S191" s="384">
        <f aca="true" t="shared" si="51" ref="S191:S201">S$190</f>
        <v>0</v>
      </c>
      <c r="T191" s="384"/>
      <c r="U191" s="384">
        <f t="shared" si="47"/>
        <v>0</v>
      </c>
      <c r="V191" s="384"/>
      <c r="W191" s="384">
        <f aca="true" t="shared" si="52" ref="W191:W201">W$190</f>
        <v>0</v>
      </c>
      <c r="X191" s="384"/>
      <c r="Y191" s="384">
        <f t="shared" si="48"/>
        <v>0</v>
      </c>
      <c r="Z191" s="384"/>
      <c r="AA191" s="384">
        <f t="shared" si="44"/>
        <v>0</v>
      </c>
      <c r="AB191" s="402">
        <v>0</v>
      </c>
      <c r="AC191" s="402">
        <f t="shared" si="49"/>
        <v>0</v>
      </c>
      <c r="AD191" s="403">
        <v>0</v>
      </c>
      <c r="AE191" s="384">
        <f t="shared" si="43"/>
        <v>0</v>
      </c>
    </row>
    <row r="192" spans="2:31" ht="12" hidden="1">
      <c r="B192" s="358" t="s">
        <v>129</v>
      </c>
      <c r="C192" s="357">
        <v>60102</v>
      </c>
      <c r="D192" s="356" t="s">
        <v>129</v>
      </c>
      <c r="E192" s="355" t="s">
        <v>101</v>
      </c>
      <c r="F192" s="384">
        <v>0</v>
      </c>
      <c r="G192" s="322"/>
      <c r="H192" s="352">
        <f t="shared" si="50"/>
        <v>0</v>
      </c>
      <c r="I192" s="352"/>
      <c r="J192" s="384">
        <f t="shared" si="46"/>
        <v>0</v>
      </c>
      <c r="K192" s="384"/>
      <c r="L192" s="384"/>
      <c r="M192" s="384"/>
      <c r="N192" s="384"/>
      <c r="O192" s="384"/>
      <c r="P192" s="384"/>
      <c r="Q192" s="384"/>
      <c r="R192" s="384"/>
      <c r="S192" s="384">
        <f t="shared" si="51"/>
        <v>0</v>
      </c>
      <c r="T192" s="384"/>
      <c r="U192" s="384">
        <f t="shared" si="47"/>
        <v>0</v>
      </c>
      <c r="V192" s="384"/>
      <c r="W192" s="384">
        <f t="shared" si="52"/>
        <v>0</v>
      </c>
      <c r="X192" s="384"/>
      <c r="Y192" s="384">
        <f t="shared" si="48"/>
        <v>0</v>
      </c>
      <c r="Z192" s="384"/>
      <c r="AA192" s="384">
        <f t="shared" si="44"/>
        <v>0</v>
      </c>
      <c r="AB192" s="402">
        <v>0</v>
      </c>
      <c r="AC192" s="402">
        <f t="shared" si="49"/>
        <v>0</v>
      </c>
      <c r="AD192" s="403">
        <v>0</v>
      </c>
      <c r="AE192" s="384">
        <f t="shared" si="43"/>
        <v>0</v>
      </c>
    </row>
    <row r="193" spans="2:31" ht="12" hidden="1">
      <c r="B193" s="358" t="s">
        <v>130</v>
      </c>
      <c r="C193" s="357">
        <v>60103</v>
      </c>
      <c r="D193" s="356" t="s">
        <v>130</v>
      </c>
      <c r="E193" s="357">
        <v>5631</v>
      </c>
      <c r="F193" s="384">
        <v>0</v>
      </c>
      <c r="G193" s="322"/>
      <c r="H193" s="352">
        <f t="shared" si="50"/>
        <v>0</v>
      </c>
      <c r="I193" s="352"/>
      <c r="J193" s="384">
        <f t="shared" si="46"/>
        <v>0</v>
      </c>
      <c r="K193" s="384"/>
      <c r="L193" s="384"/>
      <c r="M193" s="384"/>
      <c r="N193" s="384"/>
      <c r="O193" s="384"/>
      <c r="P193" s="384"/>
      <c r="Q193" s="384"/>
      <c r="R193" s="384"/>
      <c r="S193" s="384">
        <f t="shared" si="51"/>
        <v>0</v>
      </c>
      <c r="T193" s="384"/>
      <c r="U193" s="384">
        <f t="shared" si="47"/>
        <v>0</v>
      </c>
      <c r="V193" s="384"/>
      <c r="W193" s="384">
        <f t="shared" si="52"/>
        <v>0</v>
      </c>
      <c r="X193" s="384"/>
      <c r="Y193" s="384">
        <f t="shared" si="48"/>
        <v>0</v>
      </c>
      <c r="Z193" s="384"/>
      <c r="AA193" s="384">
        <f t="shared" si="44"/>
        <v>0</v>
      </c>
      <c r="AB193" s="402">
        <v>0</v>
      </c>
      <c r="AC193" s="402">
        <f t="shared" si="49"/>
        <v>0</v>
      </c>
      <c r="AD193" s="403">
        <v>0</v>
      </c>
      <c r="AE193" s="384">
        <f t="shared" si="43"/>
        <v>0</v>
      </c>
    </row>
    <row r="194" spans="2:31" ht="12" hidden="1">
      <c r="B194" s="358" t="s">
        <v>132</v>
      </c>
      <c r="C194" s="357">
        <v>60106</v>
      </c>
      <c r="D194" s="356" t="s">
        <v>132</v>
      </c>
      <c r="E194" s="357">
        <v>5622</v>
      </c>
      <c r="F194" s="384">
        <v>0</v>
      </c>
      <c r="G194" s="322"/>
      <c r="H194" s="352">
        <f t="shared" si="50"/>
        <v>0</v>
      </c>
      <c r="I194" s="352"/>
      <c r="J194" s="384">
        <f t="shared" si="46"/>
        <v>0</v>
      </c>
      <c r="K194" s="384"/>
      <c r="L194" s="384"/>
      <c r="M194" s="384"/>
      <c r="N194" s="384"/>
      <c r="O194" s="384"/>
      <c r="P194" s="384"/>
      <c r="Q194" s="384"/>
      <c r="R194" s="384"/>
      <c r="S194" s="384">
        <f t="shared" si="51"/>
        <v>0</v>
      </c>
      <c r="T194" s="384"/>
      <c r="U194" s="384">
        <f t="shared" si="47"/>
        <v>0</v>
      </c>
      <c r="V194" s="384"/>
      <c r="W194" s="384">
        <f t="shared" si="52"/>
        <v>0</v>
      </c>
      <c r="X194" s="384"/>
      <c r="Y194" s="384">
        <f t="shared" si="48"/>
        <v>0</v>
      </c>
      <c r="Z194" s="384"/>
      <c r="AA194" s="384">
        <f t="shared" si="44"/>
        <v>0</v>
      </c>
      <c r="AB194" s="402">
        <v>0</v>
      </c>
      <c r="AC194" s="402">
        <f t="shared" si="49"/>
        <v>0</v>
      </c>
      <c r="AD194" s="403">
        <v>0</v>
      </c>
      <c r="AE194" s="384">
        <f t="shared" si="43"/>
        <v>0</v>
      </c>
    </row>
    <row r="195" spans="2:31" ht="12" hidden="1">
      <c r="B195" s="358" t="s">
        <v>59</v>
      </c>
      <c r="C195" s="357">
        <v>60107</v>
      </c>
      <c r="D195" s="356" t="s">
        <v>133</v>
      </c>
      <c r="E195" s="357">
        <v>5612</v>
      </c>
      <c r="F195" s="384">
        <v>0</v>
      </c>
      <c r="G195" s="322"/>
      <c r="H195" s="352">
        <f t="shared" si="50"/>
        <v>0</v>
      </c>
      <c r="I195" s="352"/>
      <c r="J195" s="384">
        <f t="shared" si="46"/>
        <v>0</v>
      </c>
      <c r="K195" s="384"/>
      <c r="L195" s="384"/>
      <c r="M195" s="384"/>
      <c r="N195" s="384"/>
      <c r="O195" s="384"/>
      <c r="P195" s="384"/>
      <c r="Q195" s="384"/>
      <c r="R195" s="384"/>
      <c r="S195" s="384">
        <f t="shared" si="51"/>
        <v>0</v>
      </c>
      <c r="T195" s="384"/>
      <c r="U195" s="384">
        <f t="shared" si="47"/>
        <v>0</v>
      </c>
      <c r="V195" s="384"/>
      <c r="W195" s="384">
        <f t="shared" si="52"/>
        <v>0</v>
      </c>
      <c r="X195" s="384"/>
      <c r="Y195" s="384">
        <f t="shared" si="48"/>
        <v>0</v>
      </c>
      <c r="Z195" s="384"/>
      <c r="AA195" s="384">
        <f t="shared" si="44"/>
        <v>0</v>
      </c>
      <c r="AB195" s="402">
        <v>0</v>
      </c>
      <c r="AC195" s="402">
        <f t="shared" si="49"/>
        <v>0</v>
      </c>
      <c r="AD195" s="403">
        <v>0</v>
      </c>
      <c r="AE195" s="384">
        <f t="shared" si="43"/>
        <v>0</v>
      </c>
    </row>
    <row r="196" spans="2:31" ht="12" hidden="1">
      <c r="B196" s="358" t="s">
        <v>79</v>
      </c>
      <c r="C196" s="357">
        <v>60000</v>
      </c>
      <c r="D196" s="356" t="s">
        <v>79</v>
      </c>
      <c r="E196" s="357">
        <v>6121</v>
      </c>
      <c r="F196" s="384">
        <v>0</v>
      </c>
      <c r="G196" s="322"/>
      <c r="H196" s="352">
        <f t="shared" si="50"/>
        <v>0</v>
      </c>
      <c r="I196" s="352"/>
      <c r="J196" s="384">
        <f t="shared" si="46"/>
        <v>0</v>
      </c>
      <c r="K196" s="384"/>
      <c r="L196" s="384"/>
      <c r="M196" s="384"/>
      <c r="N196" s="384"/>
      <c r="O196" s="384"/>
      <c r="P196" s="384"/>
      <c r="Q196" s="384"/>
      <c r="R196" s="384"/>
      <c r="S196" s="384">
        <f t="shared" si="51"/>
        <v>0</v>
      </c>
      <c r="T196" s="384"/>
      <c r="U196" s="384">
        <f t="shared" si="47"/>
        <v>0</v>
      </c>
      <c r="V196" s="384"/>
      <c r="W196" s="384">
        <f t="shared" si="52"/>
        <v>0</v>
      </c>
      <c r="X196" s="384"/>
      <c r="Y196" s="384">
        <f t="shared" si="48"/>
        <v>0</v>
      </c>
      <c r="Z196" s="384"/>
      <c r="AA196" s="384">
        <f t="shared" si="44"/>
        <v>0</v>
      </c>
      <c r="AB196" s="402">
        <v>0</v>
      </c>
      <c r="AC196" s="402">
        <f t="shared" si="49"/>
        <v>0</v>
      </c>
      <c r="AD196" s="403">
        <v>0</v>
      </c>
      <c r="AE196" s="384">
        <f t="shared" si="43"/>
        <v>0</v>
      </c>
    </row>
    <row r="197" spans="2:31" ht="12" hidden="1">
      <c r="B197" s="358" t="s">
        <v>9</v>
      </c>
      <c r="C197" s="357">
        <v>60105</v>
      </c>
      <c r="D197" s="356" t="s">
        <v>9</v>
      </c>
      <c r="E197" s="355" t="s">
        <v>101</v>
      </c>
      <c r="F197" s="384">
        <v>0</v>
      </c>
      <c r="G197" s="322"/>
      <c r="H197" s="352">
        <f t="shared" si="50"/>
        <v>0</v>
      </c>
      <c r="I197" s="352"/>
      <c r="J197" s="384">
        <f t="shared" si="46"/>
        <v>0</v>
      </c>
      <c r="K197" s="384"/>
      <c r="L197" s="384"/>
      <c r="M197" s="384"/>
      <c r="N197" s="384"/>
      <c r="O197" s="384"/>
      <c r="P197" s="384"/>
      <c r="Q197" s="384"/>
      <c r="R197" s="384"/>
      <c r="S197" s="384">
        <f t="shared" si="51"/>
        <v>0</v>
      </c>
      <c r="T197" s="384"/>
      <c r="U197" s="384">
        <f t="shared" si="47"/>
        <v>0</v>
      </c>
      <c r="V197" s="384"/>
      <c r="W197" s="384">
        <f t="shared" si="52"/>
        <v>0</v>
      </c>
      <c r="X197" s="384"/>
      <c r="Y197" s="384">
        <f t="shared" si="48"/>
        <v>0</v>
      </c>
      <c r="Z197" s="384"/>
      <c r="AA197" s="384">
        <f t="shared" si="44"/>
        <v>0</v>
      </c>
      <c r="AB197" s="402">
        <v>0</v>
      </c>
      <c r="AC197" s="402">
        <f t="shared" si="49"/>
        <v>0</v>
      </c>
      <c r="AD197" s="403">
        <v>0</v>
      </c>
      <c r="AE197" s="384">
        <f t="shared" si="43"/>
        <v>0</v>
      </c>
    </row>
    <row r="198" spans="2:31" ht="12" hidden="1">
      <c r="B198" s="358" t="s">
        <v>123</v>
      </c>
      <c r="C198" s="357">
        <v>60002</v>
      </c>
      <c r="D198" s="356" t="s">
        <v>123</v>
      </c>
      <c r="E198" s="357">
        <v>6111</v>
      </c>
      <c r="F198" s="384">
        <v>0</v>
      </c>
      <c r="G198" s="322"/>
      <c r="H198" s="352">
        <f t="shared" si="50"/>
        <v>0</v>
      </c>
      <c r="I198" s="352"/>
      <c r="J198" s="384">
        <f t="shared" si="46"/>
        <v>0</v>
      </c>
      <c r="K198" s="384"/>
      <c r="L198" s="384"/>
      <c r="M198" s="384"/>
      <c r="N198" s="384"/>
      <c r="O198" s="384"/>
      <c r="P198" s="384"/>
      <c r="Q198" s="384"/>
      <c r="R198" s="384"/>
      <c r="S198" s="384">
        <f t="shared" si="51"/>
        <v>0</v>
      </c>
      <c r="T198" s="384"/>
      <c r="U198" s="384">
        <f t="shared" si="47"/>
        <v>0</v>
      </c>
      <c r="V198" s="384"/>
      <c r="W198" s="384">
        <f t="shared" si="52"/>
        <v>0</v>
      </c>
      <c r="X198" s="384"/>
      <c r="Y198" s="384">
        <f t="shared" si="48"/>
        <v>0</v>
      </c>
      <c r="Z198" s="384"/>
      <c r="AA198" s="384">
        <f t="shared" si="44"/>
        <v>0</v>
      </c>
      <c r="AB198" s="402">
        <v>0</v>
      </c>
      <c r="AC198" s="402">
        <f t="shared" si="49"/>
        <v>0</v>
      </c>
      <c r="AD198" s="403">
        <v>0</v>
      </c>
      <c r="AE198" s="384">
        <f t="shared" si="43"/>
        <v>0</v>
      </c>
    </row>
    <row r="199" spans="2:31" ht="12" hidden="1">
      <c r="B199" s="358" t="s">
        <v>124</v>
      </c>
      <c r="C199" s="357">
        <v>60003</v>
      </c>
      <c r="D199" s="356" t="s">
        <v>124</v>
      </c>
      <c r="E199" s="357">
        <v>6114</v>
      </c>
      <c r="F199" s="384">
        <v>0</v>
      </c>
      <c r="G199" s="322"/>
      <c r="H199" s="352">
        <f t="shared" si="50"/>
        <v>0</v>
      </c>
      <c r="I199" s="352"/>
      <c r="J199" s="384">
        <f t="shared" si="46"/>
        <v>0</v>
      </c>
      <c r="K199" s="384"/>
      <c r="L199" s="384"/>
      <c r="M199" s="384"/>
      <c r="N199" s="384"/>
      <c r="O199" s="384"/>
      <c r="P199" s="384"/>
      <c r="Q199" s="384"/>
      <c r="R199" s="384"/>
      <c r="S199" s="384">
        <f t="shared" si="51"/>
        <v>0</v>
      </c>
      <c r="T199" s="384"/>
      <c r="U199" s="384">
        <f t="shared" si="47"/>
        <v>0</v>
      </c>
      <c r="V199" s="384"/>
      <c r="W199" s="384">
        <f t="shared" si="52"/>
        <v>0</v>
      </c>
      <c r="X199" s="384"/>
      <c r="Y199" s="384">
        <f t="shared" si="48"/>
        <v>0</v>
      </c>
      <c r="Z199" s="384"/>
      <c r="AA199" s="384">
        <f t="shared" si="44"/>
        <v>0</v>
      </c>
      <c r="AB199" s="402">
        <v>0</v>
      </c>
      <c r="AC199" s="402">
        <f t="shared" si="49"/>
        <v>0</v>
      </c>
      <c r="AD199" s="403">
        <v>0</v>
      </c>
      <c r="AE199" s="384">
        <f t="shared" si="43"/>
        <v>0</v>
      </c>
    </row>
    <row r="200" spans="2:31" ht="12" hidden="1">
      <c r="B200" s="358" t="s">
        <v>125</v>
      </c>
      <c r="C200" s="357">
        <v>60004</v>
      </c>
      <c r="D200" s="356" t="s">
        <v>125</v>
      </c>
      <c r="E200" s="357">
        <v>6115</v>
      </c>
      <c r="F200" s="384">
        <v>0</v>
      </c>
      <c r="G200" s="322"/>
      <c r="H200" s="352">
        <f t="shared" si="50"/>
        <v>0</v>
      </c>
      <c r="I200" s="352"/>
      <c r="J200" s="384">
        <f t="shared" si="46"/>
        <v>0</v>
      </c>
      <c r="K200" s="384"/>
      <c r="L200" s="384"/>
      <c r="M200" s="384"/>
      <c r="N200" s="384"/>
      <c r="O200" s="384"/>
      <c r="P200" s="384"/>
      <c r="Q200" s="384"/>
      <c r="R200" s="384"/>
      <c r="S200" s="384">
        <f t="shared" si="51"/>
        <v>0</v>
      </c>
      <c r="T200" s="384"/>
      <c r="U200" s="384">
        <f t="shared" si="47"/>
        <v>0</v>
      </c>
      <c r="V200" s="384"/>
      <c r="W200" s="384">
        <f t="shared" si="52"/>
        <v>0</v>
      </c>
      <c r="X200" s="384"/>
      <c r="Y200" s="384">
        <f t="shared" si="48"/>
        <v>0</v>
      </c>
      <c r="Z200" s="384"/>
      <c r="AA200" s="384">
        <f t="shared" si="44"/>
        <v>0</v>
      </c>
      <c r="AB200" s="402">
        <v>0</v>
      </c>
      <c r="AC200" s="402">
        <f t="shared" si="49"/>
        <v>0</v>
      </c>
      <c r="AD200" s="403">
        <v>0</v>
      </c>
      <c r="AE200" s="384">
        <f t="shared" si="43"/>
        <v>0</v>
      </c>
    </row>
    <row r="201" spans="2:31" ht="12" hidden="1">
      <c r="B201" s="358" t="s">
        <v>126</v>
      </c>
      <c r="C201" s="357">
        <v>60005</v>
      </c>
      <c r="D201" s="356" t="s">
        <v>126</v>
      </c>
      <c r="E201" s="355" t="s">
        <v>101</v>
      </c>
      <c r="F201" s="384">
        <v>0</v>
      </c>
      <c r="G201" s="322"/>
      <c r="H201" s="352">
        <f t="shared" si="50"/>
        <v>0</v>
      </c>
      <c r="I201" s="352"/>
      <c r="J201" s="384">
        <f t="shared" si="46"/>
        <v>0</v>
      </c>
      <c r="K201" s="384"/>
      <c r="L201" s="384"/>
      <c r="M201" s="384"/>
      <c r="N201" s="384"/>
      <c r="O201" s="384"/>
      <c r="P201" s="384"/>
      <c r="Q201" s="384"/>
      <c r="R201" s="384"/>
      <c r="S201" s="384">
        <f t="shared" si="51"/>
        <v>0</v>
      </c>
      <c r="T201" s="384"/>
      <c r="U201" s="384">
        <f t="shared" si="47"/>
        <v>0</v>
      </c>
      <c r="V201" s="384"/>
      <c r="W201" s="384">
        <f t="shared" si="52"/>
        <v>0</v>
      </c>
      <c r="X201" s="384"/>
      <c r="Y201" s="384">
        <f t="shared" si="48"/>
        <v>0</v>
      </c>
      <c r="Z201" s="384"/>
      <c r="AA201" s="384">
        <f t="shared" si="44"/>
        <v>0</v>
      </c>
      <c r="AB201" s="402">
        <v>0</v>
      </c>
      <c r="AC201" s="402">
        <f t="shared" si="49"/>
        <v>0</v>
      </c>
      <c r="AD201" s="403">
        <v>0</v>
      </c>
      <c r="AE201" s="384">
        <f t="shared" si="43"/>
        <v>0</v>
      </c>
    </row>
    <row r="202" spans="2:31" ht="12" hidden="1">
      <c r="B202" s="358"/>
      <c r="C202" s="357"/>
      <c r="D202" s="356"/>
      <c r="E202" s="355"/>
      <c r="F202" s="384"/>
      <c r="G202" s="322"/>
      <c r="H202" s="352"/>
      <c r="I202" s="352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>
        <f t="shared" si="44"/>
        <v>0</v>
      </c>
      <c r="AB202" s="402"/>
      <c r="AC202" s="402"/>
      <c r="AD202" s="403">
        <v>0</v>
      </c>
      <c r="AE202" s="384">
        <f t="shared" si="43"/>
        <v>0</v>
      </c>
    </row>
    <row r="203" spans="2:31" ht="12.75" hidden="1">
      <c r="B203" s="359" t="s">
        <v>20</v>
      </c>
      <c r="C203" s="385"/>
      <c r="D203" s="386" t="s">
        <v>30</v>
      </c>
      <c r="E203" s="355"/>
      <c r="F203" s="384"/>
      <c r="G203" s="322"/>
      <c r="H203" s="380"/>
      <c r="I203" s="380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>
        <f t="shared" si="44"/>
        <v>0</v>
      </c>
      <c r="AB203" s="402"/>
      <c r="AC203" s="402"/>
      <c r="AD203" s="403">
        <v>0</v>
      </c>
      <c r="AE203" s="384">
        <f t="shared" si="43"/>
        <v>0</v>
      </c>
    </row>
    <row r="204" spans="2:31" ht="12.75" hidden="1">
      <c r="B204" s="344"/>
      <c r="C204" s="337"/>
      <c r="D204" s="387" t="s">
        <v>29</v>
      </c>
      <c r="E204" s="337"/>
      <c r="F204" s="384"/>
      <c r="G204" s="388"/>
      <c r="H204" s="380"/>
      <c r="I204" s="380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>
        <f t="shared" si="44"/>
        <v>0</v>
      </c>
      <c r="AB204" s="402"/>
      <c r="AC204" s="402"/>
      <c r="AD204" s="403">
        <v>0</v>
      </c>
      <c r="AE204" s="384">
        <f t="shared" si="43"/>
        <v>0</v>
      </c>
    </row>
    <row r="205" spans="2:31" ht="12" hidden="1">
      <c r="B205" s="344" t="s">
        <v>15</v>
      </c>
      <c r="C205" s="337">
        <v>60000</v>
      </c>
      <c r="D205" s="338" t="s">
        <v>79</v>
      </c>
      <c r="E205" s="337">
        <v>6121</v>
      </c>
      <c r="F205" s="384">
        <v>0</v>
      </c>
      <c r="G205" s="388"/>
      <c r="H205" s="380">
        <v>0</v>
      </c>
      <c r="I205" s="380"/>
      <c r="J205" s="384">
        <f aca="true" t="shared" si="53" ref="J205:J210">$F205*$H205</f>
        <v>0</v>
      </c>
      <c r="K205" s="384"/>
      <c r="L205" s="384"/>
      <c r="M205" s="384"/>
      <c r="N205" s="384"/>
      <c r="O205" s="384"/>
      <c r="P205" s="384"/>
      <c r="Q205" s="384"/>
      <c r="R205" s="384"/>
      <c r="S205" s="384">
        <v>0</v>
      </c>
      <c r="T205" s="384"/>
      <c r="U205" s="384">
        <f aca="true" t="shared" si="54" ref="U205:U210">$F205*Inflation^3*S205</f>
        <v>0</v>
      </c>
      <c r="V205" s="384"/>
      <c r="W205" s="384">
        <v>0</v>
      </c>
      <c r="X205" s="384"/>
      <c r="Y205" s="384">
        <f aca="true" t="shared" si="55" ref="Y205:Y210">$F205*Inflation^4*W205</f>
        <v>0</v>
      </c>
      <c r="Z205" s="384"/>
      <c r="AA205" s="384">
        <f t="shared" si="44"/>
        <v>0</v>
      </c>
      <c r="AB205" s="402">
        <v>0</v>
      </c>
      <c r="AC205" s="402">
        <f aca="true" t="shared" si="56" ref="AC205:AC210">AA205+AB205</f>
        <v>0</v>
      </c>
      <c r="AD205" s="403">
        <v>0</v>
      </c>
      <c r="AE205" s="384">
        <f t="shared" si="43"/>
        <v>0</v>
      </c>
    </row>
    <row r="206" spans="2:31" ht="12" hidden="1">
      <c r="B206" s="344" t="s">
        <v>14</v>
      </c>
      <c r="C206" s="337">
        <v>60000</v>
      </c>
      <c r="D206" s="338" t="s">
        <v>79</v>
      </c>
      <c r="E206" s="337">
        <v>6121</v>
      </c>
      <c r="F206" s="384">
        <v>0</v>
      </c>
      <c r="G206" s="388"/>
      <c r="H206" s="380">
        <v>0</v>
      </c>
      <c r="I206" s="380"/>
      <c r="J206" s="384">
        <f t="shared" si="53"/>
        <v>0</v>
      </c>
      <c r="K206" s="384"/>
      <c r="L206" s="384"/>
      <c r="M206" s="384"/>
      <c r="N206" s="384"/>
      <c r="O206" s="384"/>
      <c r="P206" s="384"/>
      <c r="Q206" s="384"/>
      <c r="R206" s="384"/>
      <c r="S206" s="384">
        <v>0</v>
      </c>
      <c r="T206" s="384"/>
      <c r="U206" s="384">
        <f t="shared" si="54"/>
        <v>0</v>
      </c>
      <c r="V206" s="384"/>
      <c r="W206" s="384">
        <v>0</v>
      </c>
      <c r="X206" s="384"/>
      <c r="Y206" s="384">
        <f t="shared" si="55"/>
        <v>0</v>
      </c>
      <c r="Z206" s="384"/>
      <c r="AA206" s="384">
        <f t="shared" si="44"/>
        <v>0</v>
      </c>
      <c r="AB206" s="402">
        <v>0</v>
      </c>
      <c r="AC206" s="402">
        <f t="shared" si="56"/>
        <v>0</v>
      </c>
      <c r="AD206" s="403">
        <v>0</v>
      </c>
      <c r="AE206" s="384">
        <f t="shared" si="43"/>
        <v>0</v>
      </c>
    </row>
    <row r="207" spans="2:31" ht="12" hidden="1">
      <c r="B207" s="344" t="s">
        <v>16</v>
      </c>
      <c r="C207" s="357">
        <v>60000</v>
      </c>
      <c r="D207" s="356" t="s">
        <v>79</v>
      </c>
      <c r="E207" s="357">
        <v>6121</v>
      </c>
      <c r="F207" s="384">
        <v>0</v>
      </c>
      <c r="G207" s="388"/>
      <c r="H207" s="380">
        <v>0</v>
      </c>
      <c r="I207" s="380"/>
      <c r="J207" s="384">
        <f t="shared" si="53"/>
        <v>0</v>
      </c>
      <c r="K207" s="384"/>
      <c r="L207" s="384"/>
      <c r="M207" s="384"/>
      <c r="N207" s="384"/>
      <c r="O207" s="384"/>
      <c r="P207" s="384"/>
      <c r="Q207" s="384"/>
      <c r="R207" s="384"/>
      <c r="S207" s="384">
        <v>0</v>
      </c>
      <c r="T207" s="384"/>
      <c r="U207" s="384">
        <f t="shared" si="54"/>
        <v>0</v>
      </c>
      <c r="V207" s="384"/>
      <c r="W207" s="384">
        <v>0</v>
      </c>
      <c r="X207" s="384"/>
      <c r="Y207" s="384">
        <f t="shared" si="55"/>
        <v>0</v>
      </c>
      <c r="Z207" s="384"/>
      <c r="AA207" s="384">
        <f t="shared" si="44"/>
        <v>0</v>
      </c>
      <c r="AB207" s="402">
        <v>0</v>
      </c>
      <c r="AC207" s="402">
        <f t="shared" si="56"/>
        <v>0</v>
      </c>
      <c r="AD207" s="403">
        <v>0</v>
      </c>
      <c r="AE207" s="384">
        <f t="shared" si="43"/>
        <v>0</v>
      </c>
    </row>
    <row r="208" spans="2:31" ht="12" hidden="1">
      <c r="B208" s="344" t="s">
        <v>17</v>
      </c>
      <c r="C208" s="357">
        <v>60000</v>
      </c>
      <c r="D208" s="356" t="s">
        <v>79</v>
      </c>
      <c r="E208" s="357">
        <v>6121</v>
      </c>
      <c r="F208" s="384">
        <v>0</v>
      </c>
      <c r="G208" s="388"/>
      <c r="H208" s="380">
        <v>0</v>
      </c>
      <c r="I208" s="380"/>
      <c r="J208" s="384">
        <f t="shared" si="53"/>
        <v>0</v>
      </c>
      <c r="K208" s="384"/>
      <c r="L208" s="384"/>
      <c r="M208" s="384"/>
      <c r="N208" s="384"/>
      <c r="O208" s="384"/>
      <c r="P208" s="384"/>
      <c r="Q208" s="384"/>
      <c r="R208" s="384"/>
      <c r="S208" s="384">
        <v>0</v>
      </c>
      <c r="T208" s="384"/>
      <c r="U208" s="384">
        <f t="shared" si="54"/>
        <v>0</v>
      </c>
      <c r="V208" s="384"/>
      <c r="W208" s="384">
        <v>0</v>
      </c>
      <c r="X208" s="384"/>
      <c r="Y208" s="384">
        <f t="shared" si="55"/>
        <v>0</v>
      </c>
      <c r="Z208" s="384"/>
      <c r="AA208" s="384">
        <f t="shared" si="44"/>
        <v>0</v>
      </c>
      <c r="AB208" s="402">
        <v>0</v>
      </c>
      <c r="AC208" s="402">
        <f t="shared" si="56"/>
        <v>0</v>
      </c>
      <c r="AD208" s="403">
        <v>0</v>
      </c>
      <c r="AE208" s="384">
        <f t="shared" si="43"/>
        <v>0</v>
      </c>
    </row>
    <row r="209" spans="2:31" ht="12" hidden="1">
      <c r="B209" s="344" t="s">
        <v>18</v>
      </c>
      <c r="C209" s="345">
        <v>60003</v>
      </c>
      <c r="D209" s="338" t="s">
        <v>124</v>
      </c>
      <c r="E209" s="345">
        <v>6114</v>
      </c>
      <c r="F209" s="384">
        <v>0</v>
      </c>
      <c r="G209" s="388"/>
      <c r="H209" s="380">
        <v>0</v>
      </c>
      <c r="I209" s="380"/>
      <c r="J209" s="384">
        <f t="shared" si="53"/>
        <v>0</v>
      </c>
      <c r="K209" s="384"/>
      <c r="L209" s="384"/>
      <c r="M209" s="384"/>
      <c r="N209" s="384"/>
      <c r="O209" s="384"/>
      <c r="P209" s="384"/>
      <c r="Q209" s="384"/>
      <c r="R209" s="384"/>
      <c r="S209" s="384">
        <v>0</v>
      </c>
      <c r="T209" s="384"/>
      <c r="U209" s="384">
        <f t="shared" si="54"/>
        <v>0</v>
      </c>
      <c r="V209" s="384"/>
      <c r="W209" s="384">
        <v>0</v>
      </c>
      <c r="X209" s="384"/>
      <c r="Y209" s="384">
        <f t="shared" si="55"/>
        <v>0</v>
      </c>
      <c r="Z209" s="384"/>
      <c r="AA209" s="384">
        <f t="shared" si="44"/>
        <v>0</v>
      </c>
      <c r="AB209" s="402">
        <v>0</v>
      </c>
      <c r="AC209" s="402">
        <f t="shared" si="56"/>
        <v>0</v>
      </c>
      <c r="AD209" s="403">
        <v>0</v>
      </c>
      <c r="AE209" s="384">
        <f t="shared" si="43"/>
        <v>0</v>
      </c>
    </row>
    <row r="210" spans="2:31" ht="12" hidden="1">
      <c r="B210" s="344" t="s">
        <v>19</v>
      </c>
      <c r="C210" s="337">
        <v>60003</v>
      </c>
      <c r="D210" s="338" t="s">
        <v>124</v>
      </c>
      <c r="E210" s="337">
        <v>6114</v>
      </c>
      <c r="F210" s="384">
        <v>0</v>
      </c>
      <c r="G210" s="388"/>
      <c r="H210" s="380">
        <v>0</v>
      </c>
      <c r="I210" s="380"/>
      <c r="J210" s="384">
        <f t="shared" si="53"/>
        <v>0</v>
      </c>
      <c r="K210" s="384"/>
      <c r="L210" s="384"/>
      <c r="M210" s="384"/>
      <c r="N210" s="384"/>
      <c r="O210" s="384"/>
      <c r="P210" s="384"/>
      <c r="Q210" s="384"/>
      <c r="R210" s="384"/>
      <c r="S210" s="384">
        <v>0</v>
      </c>
      <c r="T210" s="384"/>
      <c r="U210" s="384">
        <f t="shared" si="54"/>
        <v>0</v>
      </c>
      <c r="V210" s="384"/>
      <c r="W210" s="384">
        <v>0</v>
      </c>
      <c r="X210" s="384"/>
      <c r="Y210" s="384">
        <f t="shared" si="55"/>
        <v>0</v>
      </c>
      <c r="Z210" s="384"/>
      <c r="AA210" s="384">
        <f t="shared" si="44"/>
        <v>0</v>
      </c>
      <c r="AB210" s="402">
        <v>0</v>
      </c>
      <c r="AC210" s="402">
        <f t="shared" si="56"/>
        <v>0</v>
      </c>
      <c r="AD210" s="403">
        <v>0</v>
      </c>
      <c r="AE210" s="384">
        <f t="shared" si="43"/>
        <v>0</v>
      </c>
    </row>
    <row r="211" spans="2:31" ht="12" hidden="1">
      <c r="B211" s="344"/>
      <c r="C211" s="337"/>
      <c r="D211" s="338"/>
      <c r="E211" s="337"/>
      <c r="F211" s="384"/>
      <c r="G211" s="388"/>
      <c r="H211" s="380"/>
      <c r="I211" s="380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>
        <f t="shared" si="44"/>
        <v>0</v>
      </c>
      <c r="AB211" s="402"/>
      <c r="AC211" s="402"/>
      <c r="AD211" s="403">
        <v>0</v>
      </c>
      <c r="AE211" s="384">
        <f t="shared" si="43"/>
        <v>0</v>
      </c>
    </row>
    <row r="212" spans="2:31" ht="12" hidden="1">
      <c r="B212" s="359" t="s">
        <v>25</v>
      </c>
      <c r="C212" s="337"/>
      <c r="D212" s="338"/>
      <c r="E212" s="337"/>
      <c r="F212" s="384"/>
      <c r="G212" s="322"/>
      <c r="H212" s="380"/>
      <c r="I212" s="380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>
        <f aca="true" t="shared" si="57" ref="AA212:AA235">F212*I212</f>
        <v>0</v>
      </c>
      <c r="AB212" s="402"/>
      <c r="AC212" s="402"/>
      <c r="AD212" s="403">
        <v>0</v>
      </c>
      <c r="AE212" s="384">
        <f t="shared" si="43"/>
        <v>0</v>
      </c>
    </row>
    <row r="213" spans="2:31" ht="12" hidden="1">
      <c r="B213" s="344" t="s">
        <v>139</v>
      </c>
      <c r="C213" s="345">
        <v>60500</v>
      </c>
      <c r="D213" s="338" t="s">
        <v>139</v>
      </c>
      <c r="E213" s="345">
        <v>5911</v>
      </c>
      <c r="F213" s="384">
        <v>0</v>
      </c>
      <c r="G213" s="322"/>
      <c r="H213" s="380">
        <v>0</v>
      </c>
      <c r="I213" s="380"/>
      <c r="J213" s="384">
        <f aca="true" t="shared" si="58" ref="J213:J220">$F213*$H213</f>
        <v>0</v>
      </c>
      <c r="K213" s="384"/>
      <c r="L213" s="384"/>
      <c r="M213" s="384"/>
      <c r="N213" s="384"/>
      <c r="O213" s="384"/>
      <c r="P213" s="384"/>
      <c r="Q213" s="384"/>
      <c r="R213" s="384"/>
      <c r="S213" s="384">
        <v>0</v>
      </c>
      <c r="T213" s="384"/>
      <c r="U213" s="384">
        <f aca="true" t="shared" si="59" ref="U213:U220">$F213*Inflation^3*S213</f>
        <v>0</v>
      </c>
      <c r="V213" s="384"/>
      <c r="W213" s="384">
        <v>0</v>
      </c>
      <c r="X213" s="384"/>
      <c r="Y213" s="384">
        <f aca="true" t="shared" si="60" ref="Y213:Y220">$F213*Inflation^4*W213</f>
        <v>0</v>
      </c>
      <c r="Z213" s="384"/>
      <c r="AA213" s="384">
        <f t="shared" si="57"/>
        <v>0</v>
      </c>
      <c r="AB213" s="402">
        <v>0</v>
      </c>
      <c r="AC213" s="402">
        <f aca="true" t="shared" si="61" ref="AC213:AC220">AA213+AB213</f>
        <v>0</v>
      </c>
      <c r="AD213" s="403">
        <v>0</v>
      </c>
      <c r="AE213" s="384">
        <f t="shared" si="43"/>
        <v>0</v>
      </c>
    </row>
    <row r="214" spans="2:31" ht="12" hidden="1">
      <c r="B214" s="344" t="s">
        <v>140</v>
      </c>
      <c r="C214" s="345">
        <v>60501</v>
      </c>
      <c r="D214" s="338" t="s">
        <v>140</v>
      </c>
      <c r="E214" s="345">
        <v>5913</v>
      </c>
      <c r="F214" s="384">
        <v>0</v>
      </c>
      <c r="G214" s="322"/>
      <c r="H214" s="380">
        <v>0</v>
      </c>
      <c r="I214" s="380"/>
      <c r="J214" s="384">
        <f t="shared" si="58"/>
        <v>0</v>
      </c>
      <c r="K214" s="384"/>
      <c r="L214" s="384"/>
      <c r="M214" s="384"/>
      <c r="N214" s="384"/>
      <c r="O214" s="384"/>
      <c r="P214" s="384"/>
      <c r="Q214" s="384"/>
      <c r="R214" s="384"/>
      <c r="S214" s="384">
        <v>0</v>
      </c>
      <c r="T214" s="384"/>
      <c r="U214" s="384">
        <f t="shared" si="59"/>
        <v>0</v>
      </c>
      <c r="V214" s="384"/>
      <c r="W214" s="384">
        <v>0</v>
      </c>
      <c r="X214" s="384"/>
      <c r="Y214" s="384">
        <f t="shared" si="60"/>
        <v>0</v>
      </c>
      <c r="Z214" s="384"/>
      <c r="AA214" s="384">
        <f t="shared" si="57"/>
        <v>0</v>
      </c>
      <c r="AB214" s="402">
        <v>0</v>
      </c>
      <c r="AC214" s="402">
        <f t="shared" si="61"/>
        <v>0</v>
      </c>
      <c r="AD214" s="403">
        <v>0</v>
      </c>
      <c r="AE214" s="384">
        <f t="shared" si="43"/>
        <v>0</v>
      </c>
    </row>
    <row r="215" spans="2:31" ht="12" hidden="1">
      <c r="B215" s="344" t="s">
        <v>141</v>
      </c>
      <c r="C215" s="345">
        <v>60502</v>
      </c>
      <c r="D215" s="338" t="s">
        <v>141</v>
      </c>
      <c r="E215" s="345">
        <v>5914</v>
      </c>
      <c r="F215" s="384">
        <v>0</v>
      </c>
      <c r="G215" s="322"/>
      <c r="H215" s="380">
        <v>0</v>
      </c>
      <c r="I215" s="380"/>
      <c r="J215" s="384">
        <f t="shared" si="58"/>
        <v>0</v>
      </c>
      <c r="K215" s="384"/>
      <c r="L215" s="384"/>
      <c r="M215" s="384"/>
      <c r="N215" s="384"/>
      <c r="O215" s="384"/>
      <c r="P215" s="384"/>
      <c r="Q215" s="384"/>
      <c r="R215" s="384"/>
      <c r="S215" s="384">
        <v>0</v>
      </c>
      <c r="T215" s="384"/>
      <c r="U215" s="384">
        <f t="shared" si="59"/>
        <v>0</v>
      </c>
      <c r="V215" s="384"/>
      <c r="W215" s="384">
        <v>0</v>
      </c>
      <c r="X215" s="384"/>
      <c r="Y215" s="384">
        <f t="shared" si="60"/>
        <v>0</v>
      </c>
      <c r="Z215" s="384"/>
      <c r="AA215" s="384">
        <f t="shared" si="57"/>
        <v>0</v>
      </c>
      <c r="AB215" s="402">
        <v>0</v>
      </c>
      <c r="AC215" s="402">
        <f t="shared" si="61"/>
        <v>0</v>
      </c>
      <c r="AD215" s="403">
        <v>0</v>
      </c>
      <c r="AE215" s="384">
        <f t="shared" si="43"/>
        <v>0</v>
      </c>
    </row>
    <row r="216" spans="2:31" ht="12" hidden="1">
      <c r="B216" s="344" t="s">
        <v>142</v>
      </c>
      <c r="C216" s="345">
        <v>60503</v>
      </c>
      <c r="D216" s="338" t="s">
        <v>142</v>
      </c>
      <c r="E216" s="345">
        <v>5916</v>
      </c>
      <c r="F216" s="384">
        <v>0</v>
      </c>
      <c r="G216" s="322"/>
      <c r="H216" s="380">
        <v>0</v>
      </c>
      <c r="I216" s="380"/>
      <c r="J216" s="384">
        <f t="shared" si="58"/>
        <v>0</v>
      </c>
      <c r="K216" s="384"/>
      <c r="L216" s="384"/>
      <c r="M216" s="384"/>
      <c r="N216" s="384"/>
      <c r="O216" s="384"/>
      <c r="P216" s="384"/>
      <c r="Q216" s="384"/>
      <c r="R216" s="384"/>
      <c r="S216" s="384">
        <v>0</v>
      </c>
      <c r="T216" s="384"/>
      <c r="U216" s="384">
        <f t="shared" si="59"/>
        <v>0</v>
      </c>
      <c r="V216" s="384"/>
      <c r="W216" s="384">
        <v>0</v>
      </c>
      <c r="X216" s="384"/>
      <c r="Y216" s="384">
        <f t="shared" si="60"/>
        <v>0</v>
      </c>
      <c r="Z216" s="384"/>
      <c r="AA216" s="384">
        <f t="shared" si="57"/>
        <v>0</v>
      </c>
      <c r="AB216" s="402">
        <v>0</v>
      </c>
      <c r="AC216" s="402">
        <f t="shared" si="61"/>
        <v>0</v>
      </c>
      <c r="AD216" s="403">
        <v>0</v>
      </c>
      <c r="AE216" s="384">
        <f t="shared" si="43"/>
        <v>0</v>
      </c>
    </row>
    <row r="217" spans="2:31" ht="12" hidden="1">
      <c r="B217" s="344" t="s">
        <v>143</v>
      </c>
      <c r="C217" s="345">
        <v>60504</v>
      </c>
      <c r="D217" s="338" t="s">
        <v>143</v>
      </c>
      <c r="E217" s="337" t="s">
        <v>101</v>
      </c>
      <c r="F217" s="384">
        <v>0</v>
      </c>
      <c r="G217" s="322"/>
      <c r="H217" s="380">
        <v>0</v>
      </c>
      <c r="I217" s="380"/>
      <c r="J217" s="384">
        <f t="shared" si="58"/>
        <v>0</v>
      </c>
      <c r="K217" s="384"/>
      <c r="L217" s="384"/>
      <c r="M217" s="384"/>
      <c r="N217" s="384"/>
      <c r="O217" s="384"/>
      <c r="P217" s="384"/>
      <c r="Q217" s="384"/>
      <c r="R217" s="384"/>
      <c r="S217" s="384">
        <v>0</v>
      </c>
      <c r="T217" s="384"/>
      <c r="U217" s="384">
        <f t="shared" si="59"/>
        <v>0</v>
      </c>
      <c r="V217" s="384"/>
      <c r="W217" s="384">
        <v>0</v>
      </c>
      <c r="X217" s="384"/>
      <c r="Y217" s="384">
        <f t="shared" si="60"/>
        <v>0</v>
      </c>
      <c r="Z217" s="384"/>
      <c r="AA217" s="384">
        <f t="shared" si="57"/>
        <v>0</v>
      </c>
      <c r="AB217" s="402">
        <v>0</v>
      </c>
      <c r="AC217" s="402">
        <f t="shared" si="61"/>
        <v>0</v>
      </c>
      <c r="AD217" s="403">
        <v>0</v>
      </c>
      <c r="AE217" s="384">
        <f t="shared" si="43"/>
        <v>0</v>
      </c>
    </row>
    <row r="218" spans="2:31" ht="12" hidden="1">
      <c r="B218" s="344" t="s">
        <v>144</v>
      </c>
      <c r="C218" s="345">
        <v>60505</v>
      </c>
      <c r="D218" s="338" t="s">
        <v>144</v>
      </c>
      <c r="E218" s="345">
        <v>6126</v>
      </c>
      <c r="F218" s="384">
        <v>0</v>
      </c>
      <c r="G218" s="322"/>
      <c r="H218" s="380">
        <v>0</v>
      </c>
      <c r="I218" s="380"/>
      <c r="J218" s="384">
        <f t="shared" si="58"/>
        <v>0</v>
      </c>
      <c r="K218" s="384"/>
      <c r="L218" s="384"/>
      <c r="M218" s="384"/>
      <c r="N218" s="384"/>
      <c r="O218" s="384"/>
      <c r="P218" s="384"/>
      <c r="Q218" s="384"/>
      <c r="R218" s="384"/>
      <c r="S218" s="384">
        <v>0</v>
      </c>
      <c r="T218" s="384"/>
      <c r="U218" s="384">
        <f t="shared" si="59"/>
        <v>0</v>
      </c>
      <c r="V218" s="384"/>
      <c r="W218" s="384">
        <v>0</v>
      </c>
      <c r="X218" s="384"/>
      <c r="Y218" s="384">
        <f t="shared" si="60"/>
        <v>0</v>
      </c>
      <c r="Z218" s="384"/>
      <c r="AA218" s="384">
        <f t="shared" si="57"/>
        <v>0</v>
      </c>
      <c r="AB218" s="402">
        <v>0</v>
      </c>
      <c r="AC218" s="402">
        <f t="shared" si="61"/>
        <v>0</v>
      </c>
      <c r="AD218" s="403">
        <v>0</v>
      </c>
      <c r="AE218" s="384">
        <f t="shared" si="43"/>
        <v>0</v>
      </c>
    </row>
    <row r="219" spans="2:31" ht="12" hidden="1">
      <c r="B219" s="344" t="s">
        <v>171</v>
      </c>
      <c r="C219" s="345">
        <v>60505</v>
      </c>
      <c r="D219" s="338" t="s">
        <v>144</v>
      </c>
      <c r="E219" s="345">
        <v>6126</v>
      </c>
      <c r="F219" s="384">
        <v>0</v>
      </c>
      <c r="G219" s="322"/>
      <c r="H219" s="380">
        <v>0</v>
      </c>
      <c r="I219" s="380"/>
      <c r="J219" s="384">
        <f t="shared" si="58"/>
        <v>0</v>
      </c>
      <c r="K219" s="384"/>
      <c r="L219" s="384"/>
      <c r="M219" s="384"/>
      <c r="N219" s="384"/>
      <c r="O219" s="384"/>
      <c r="P219" s="384"/>
      <c r="Q219" s="384"/>
      <c r="R219" s="384"/>
      <c r="S219" s="384">
        <v>0</v>
      </c>
      <c r="T219" s="384"/>
      <c r="U219" s="384">
        <f t="shared" si="59"/>
        <v>0</v>
      </c>
      <c r="V219" s="384"/>
      <c r="W219" s="384">
        <v>0</v>
      </c>
      <c r="X219" s="384"/>
      <c r="Y219" s="384">
        <f t="shared" si="60"/>
        <v>0</v>
      </c>
      <c r="Z219" s="384"/>
      <c r="AA219" s="384">
        <f t="shared" si="57"/>
        <v>0</v>
      </c>
      <c r="AB219" s="402">
        <v>0</v>
      </c>
      <c r="AC219" s="402">
        <f>AA219+AB219</f>
        <v>0</v>
      </c>
      <c r="AD219" s="403">
        <v>0</v>
      </c>
      <c r="AE219" s="384">
        <f t="shared" si="43"/>
        <v>0</v>
      </c>
    </row>
    <row r="220" spans="2:31" ht="12" hidden="1">
      <c r="B220" s="344" t="s">
        <v>145</v>
      </c>
      <c r="C220" s="337">
        <v>60507</v>
      </c>
      <c r="D220" s="338" t="s">
        <v>145</v>
      </c>
      <c r="E220" s="337" t="s">
        <v>101</v>
      </c>
      <c r="F220" s="384">
        <v>0</v>
      </c>
      <c r="G220" s="322"/>
      <c r="H220" s="380">
        <v>0</v>
      </c>
      <c r="I220" s="380"/>
      <c r="J220" s="384">
        <f t="shared" si="58"/>
        <v>0</v>
      </c>
      <c r="K220" s="384"/>
      <c r="L220" s="384"/>
      <c r="M220" s="384"/>
      <c r="N220" s="384"/>
      <c r="O220" s="384"/>
      <c r="P220" s="384"/>
      <c r="Q220" s="384"/>
      <c r="R220" s="384"/>
      <c r="S220" s="384">
        <v>0</v>
      </c>
      <c r="T220" s="384"/>
      <c r="U220" s="384">
        <f t="shared" si="59"/>
        <v>0</v>
      </c>
      <c r="V220" s="384"/>
      <c r="W220" s="384">
        <v>0</v>
      </c>
      <c r="X220" s="384"/>
      <c r="Y220" s="384">
        <f t="shared" si="60"/>
        <v>0</v>
      </c>
      <c r="Z220" s="384"/>
      <c r="AA220" s="384">
        <f t="shared" si="57"/>
        <v>0</v>
      </c>
      <c r="AB220" s="402">
        <v>0</v>
      </c>
      <c r="AC220" s="402">
        <f t="shared" si="61"/>
        <v>0</v>
      </c>
      <c r="AD220" s="403">
        <v>0</v>
      </c>
      <c r="AE220" s="384">
        <f t="shared" si="43"/>
        <v>0</v>
      </c>
    </row>
    <row r="221" spans="2:31" ht="12" hidden="1">
      <c r="B221" s="344"/>
      <c r="C221" s="337"/>
      <c r="D221" s="338"/>
      <c r="E221" s="337"/>
      <c r="F221" s="384"/>
      <c r="G221" s="322"/>
      <c r="H221" s="380"/>
      <c r="I221" s="380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>
        <f t="shared" si="57"/>
        <v>0</v>
      </c>
      <c r="AB221" s="402"/>
      <c r="AC221" s="402"/>
      <c r="AD221" s="403">
        <v>0</v>
      </c>
      <c r="AE221" s="384">
        <f t="shared" si="43"/>
        <v>0</v>
      </c>
    </row>
    <row r="222" spans="2:31" ht="12" hidden="1">
      <c r="B222" s="359" t="s">
        <v>89</v>
      </c>
      <c r="C222" s="337"/>
      <c r="D222" s="338"/>
      <c r="E222" s="337"/>
      <c r="F222" s="384"/>
      <c r="G222" s="322"/>
      <c r="H222" s="380"/>
      <c r="I222" s="380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>
        <f t="shared" si="57"/>
        <v>0</v>
      </c>
      <c r="AB222" s="402"/>
      <c r="AC222" s="402"/>
      <c r="AD222" s="403">
        <v>0</v>
      </c>
      <c r="AE222" s="384">
        <f t="shared" si="43"/>
        <v>0</v>
      </c>
    </row>
    <row r="223" spans="2:31" ht="12.75" hidden="1">
      <c r="B223" s="389" t="e">
        <f>"Workers Comp Ins / DBA"&amp;" "&amp;#REF!</f>
        <v>#REF!</v>
      </c>
      <c r="C223" s="345">
        <v>60300</v>
      </c>
      <c r="D223" s="390" t="s">
        <v>35</v>
      </c>
      <c r="E223" s="345">
        <v>6162</v>
      </c>
      <c r="F223" s="384">
        <v>0</v>
      </c>
      <c r="G223" s="322"/>
      <c r="H223" s="352">
        <v>0</v>
      </c>
      <c r="I223" s="352"/>
      <c r="J223" s="384" t="e">
        <f>(#REF!+J42)/100*$F223</f>
        <v>#REF!</v>
      </c>
      <c r="K223" s="384"/>
      <c r="L223" s="384"/>
      <c r="M223" s="384"/>
      <c r="N223" s="384"/>
      <c r="O223" s="384"/>
      <c r="P223" s="384"/>
      <c r="Q223" s="384"/>
      <c r="R223" s="384"/>
      <c r="S223" s="384" t="e">
        <f>#REF!</f>
        <v>#REF!</v>
      </c>
      <c r="T223" s="384"/>
      <c r="U223" s="384" t="e">
        <f>(#REF!+U42)/100*$F223</f>
        <v>#REF!</v>
      </c>
      <c r="V223" s="384"/>
      <c r="W223" s="384" t="e">
        <f>#REF!</f>
        <v>#REF!</v>
      </c>
      <c r="X223" s="384"/>
      <c r="Y223" s="384" t="e">
        <f>(#REF!+Y42)/100*$F223</f>
        <v>#REF!</v>
      </c>
      <c r="Z223" s="384"/>
      <c r="AA223" s="384">
        <f t="shared" si="57"/>
        <v>0</v>
      </c>
      <c r="AB223" s="402">
        <v>0</v>
      </c>
      <c r="AC223" s="402">
        <f aca="true" t="shared" si="62" ref="AC223:AC234">AA223+AB223</f>
        <v>0</v>
      </c>
      <c r="AD223" s="403">
        <v>0</v>
      </c>
      <c r="AE223" s="384">
        <f t="shared" si="43"/>
        <v>0</v>
      </c>
    </row>
    <row r="224" spans="2:31" ht="12.75" hidden="1">
      <c r="B224" s="389" t="e">
        <f>"Workers Comp Ins / DBA"&amp;" "&amp;#REF!</f>
        <v>#REF!</v>
      </c>
      <c r="C224" s="345">
        <v>60300</v>
      </c>
      <c r="D224" s="390" t="s">
        <v>35</v>
      </c>
      <c r="E224" s="345">
        <v>6162</v>
      </c>
      <c r="F224" s="384">
        <f>F223</f>
        <v>0</v>
      </c>
      <c r="G224" s="322"/>
      <c r="H224" s="352" t="e">
        <f>#REF!</f>
        <v>#REF!</v>
      </c>
      <c r="I224" s="352"/>
      <c r="J224" s="384" t="e">
        <f>(#REF!+J60)/100*$F224</f>
        <v>#REF!</v>
      </c>
      <c r="K224" s="384"/>
      <c r="L224" s="384"/>
      <c r="M224" s="384"/>
      <c r="N224" s="384"/>
      <c r="O224" s="384"/>
      <c r="P224" s="384"/>
      <c r="Q224" s="384"/>
      <c r="R224" s="384"/>
      <c r="S224" s="384" t="e">
        <f>#REF!</f>
        <v>#REF!</v>
      </c>
      <c r="T224" s="384"/>
      <c r="U224" s="384" t="e">
        <f>(#REF!+U60)/100*$F224</f>
        <v>#REF!</v>
      </c>
      <c r="V224" s="384"/>
      <c r="W224" s="384" t="e">
        <f>#REF!</f>
        <v>#REF!</v>
      </c>
      <c r="X224" s="384"/>
      <c r="Y224" s="384" t="e">
        <f>(#REF!+Y60)/100*$F224</f>
        <v>#REF!</v>
      </c>
      <c r="Z224" s="384"/>
      <c r="AA224" s="384">
        <f t="shared" si="57"/>
        <v>0</v>
      </c>
      <c r="AB224" s="402">
        <v>0</v>
      </c>
      <c r="AC224" s="402">
        <f t="shared" si="62"/>
        <v>0</v>
      </c>
      <c r="AD224" s="403">
        <v>0</v>
      </c>
      <c r="AE224" s="384">
        <f t="shared" si="43"/>
        <v>0</v>
      </c>
    </row>
    <row r="225" spans="2:31" ht="12.75" hidden="1">
      <c r="B225" s="389" t="e">
        <f>"Workers Comp Ins / DBA"&amp;" "&amp;#REF!</f>
        <v>#REF!</v>
      </c>
      <c r="C225" s="345">
        <v>60300</v>
      </c>
      <c r="D225" s="390" t="s">
        <v>35</v>
      </c>
      <c r="E225" s="345">
        <v>6162</v>
      </c>
      <c r="F225" s="384">
        <f>F224</f>
        <v>0</v>
      </c>
      <c r="G225" s="322"/>
      <c r="H225" s="352" t="e">
        <f>#REF!</f>
        <v>#REF!</v>
      </c>
      <c r="I225" s="352"/>
      <c r="J225" s="384" t="e">
        <f>(#REF!+J78)/100*$F225</f>
        <v>#REF!</v>
      </c>
      <c r="K225" s="384"/>
      <c r="L225" s="384"/>
      <c r="M225" s="384"/>
      <c r="N225" s="384"/>
      <c r="O225" s="384"/>
      <c r="P225" s="384"/>
      <c r="Q225" s="384"/>
      <c r="R225" s="384"/>
      <c r="S225" s="384" t="e">
        <f>#REF!</f>
        <v>#REF!</v>
      </c>
      <c r="T225" s="384"/>
      <c r="U225" s="384" t="e">
        <f>(#REF!+U78)/100*$F225</f>
        <v>#REF!</v>
      </c>
      <c r="V225" s="384"/>
      <c r="W225" s="384" t="e">
        <f>#REF!</f>
        <v>#REF!</v>
      </c>
      <c r="X225" s="384"/>
      <c r="Y225" s="384" t="e">
        <f>(#REF!+Y78)/100*$F225</f>
        <v>#REF!</v>
      </c>
      <c r="Z225" s="384"/>
      <c r="AA225" s="384">
        <f t="shared" si="57"/>
        <v>0</v>
      </c>
      <c r="AB225" s="402">
        <v>0</v>
      </c>
      <c r="AC225" s="402">
        <f t="shared" si="62"/>
        <v>0</v>
      </c>
      <c r="AD225" s="403">
        <v>0</v>
      </c>
      <c r="AE225" s="384">
        <f t="shared" si="43"/>
        <v>0</v>
      </c>
    </row>
    <row r="226" spans="2:31" ht="12.75" hidden="1">
      <c r="B226" s="389" t="e">
        <f>"Workers Comp Ins / DBA"&amp;" "&amp;#REF!</f>
        <v>#REF!</v>
      </c>
      <c r="C226" s="345">
        <v>60300</v>
      </c>
      <c r="D226" s="390" t="s">
        <v>35</v>
      </c>
      <c r="E226" s="345">
        <v>6162</v>
      </c>
      <c r="F226" s="384">
        <f>F225</f>
        <v>0</v>
      </c>
      <c r="G226" s="322"/>
      <c r="H226" s="352" t="e">
        <f>#REF!</f>
        <v>#REF!</v>
      </c>
      <c r="I226" s="352"/>
      <c r="J226" s="384" t="e">
        <f>(#REF!+J96)/100*$F226</f>
        <v>#REF!</v>
      </c>
      <c r="K226" s="384"/>
      <c r="L226" s="384"/>
      <c r="M226" s="384"/>
      <c r="N226" s="384"/>
      <c r="O226" s="384"/>
      <c r="P226" s="384"/>
      <c r="Q226" s="384"/>
      <c r="R226" s="384"/>
      <c r="S226" s="384" t="e">
        <f>#REF!</f>
        <v>#REF!</v>
      </c>
      <c r="T226" s="384"/>
      <c r="U226" s="384" t="e">
        <f>(#REF!+U96)/100*$F226</f>
        <v>#REF!</v>
      </c>
      <c r="V226" s="384"/>
      <c r="W226" s="384" t="e">
        <f>#REF!</f>
        <v>#REF!</v>
      </c>
      <c r="X226" s="384"/>
      <c r="Y226" s="384" t="e">
        <f>(#REF!+Y96)/100*$F226</f>
        <v>#REF!</v>
      </c>
      <c r="Z226" s="384"/>
      <c r="AA226" s="384">
        <f t="shared" si="57"/>
        <v>0</v>
      </c>
      <c r="AB226" s="402">
        <v>0</v>
      </c>
      <c r="AC226" s="402">
        <f t="shared" si="62"/>
        <v>0</v>
      </c>
      <c r="AD226" s="403">
        <v>0</v>
      </c>
      <c r="AE226" s="384">
        <f t="shared" si="43"/>
        <v>0</v>
      </c>
    </row>
    <row r="227" spans="2:31" ht="12.75" hidden="1">
      <c r="B227" s="389" t="e">
        <f>"Workers Comp Ins / DBA"&amp;" "&amp;#REF!</f>
        <v>#REF!</v>
      </c>
      <c r="C227" s="345">
        <v>60300</v>
      </c>
      <c r="D227" s="390" t="s">
        <v>35</v>
      </c>
      <c r="E227" s="345">
        <v>6162</v>
      </c>
      <c r="F227" s="384">
        <f>F226</f>
        <v>0</v>
      </c>
      <c r="G227" s="322"/>
      <c r="H227" s="352" t="e">
        <f>#REF!</f>
        <v>#REF!</v>
      </c>
      <c r="I227" s="352"/>
      <c r="J227" s="384" t="e">
        <f>(#REF!+J114)/100*$F227</f>
        <v>#REF!</v>
      </c>
      <c r="K227" s="384"/>
      <c r="L227" s="384"/>
      <c r="M227" s="384"/>
      <c r="N227" s="384"/>
      <c r="O227" s="384"/>
      <c r="P227" s="384"/>
      <c r="Q227" s="384"/>
      <c r="R227" s="384"/>
      <c r="S227" s="384" t="e">
        <f>#REF!</f>
        <v>#REF!</v>
      </c>
      <c r="T227" s="384"/>
      <c r="U227" s="384" t="e">
        <f>(#REF!+U114)/100*$F227</f>
        <v>#REF!</v>
      </c>
      <c r="V227" s="384"/>
      <c r="W227" s="384" t="e">
        <f>#REF!</f>
        <v>#REF!</v>
      </c>
      <c r="X227" s="384"/>
      <c r="Y227" s="384" t="e">
        <f>(#REF!+Y114)/100*$F227</f>
        <v>#REF!</v>
      </c>
      <c r="Z227" s="384"/>
      <c r="AA227" s="384">
        <f t="shared" si="57"/>
        <v>0</v>
      </c>
      <c r="AB227" s="402">
        <v>0</v>
      </c>
      <c r="AC227" s="402">
        <f t="shared" si="62"/>
        <v>0</v>
      </c>
      <c r="AD227" s="403">
        <v>0</v>
      </c>
      <c r="AE227" s="384">
        <f t="shared" si="43"/>
        <v>0</v>
      </c>
    </row>
    <row r="228" spans="2:31" ht="12" hidden="1">
      <c r="B228" s="344" t="s">
        <v>134</v>
      </c>
      <c r="C228" s="345">
        <v>60200</v>
      </c>
      <c r="D228" s="338" t="s">
        <v>134</v>
      </c>
      <c r="E228" s="345">
        <v>6122</v>
      </c>
      <c r="F228" s="384"/>
      <c r="G228" s="322"/>
      <c r="H228" s="380">
        <v>1</v>
      </c>
      <c r="I228" s="380"/>
      <c r="J228" s="384">
        <f aca="true" t="shared" si="63" ref="J228:J235">$F228*$H228</f>
        <v>0</v>
      </c>
      <c r="K228" s="384"/>
      <c r="L228" s="384"/>
      <c r="M228" s="384"/>
      <c r="N228" s="384"/>
      <c r="O228" s="384"/>
      <c r="P228" s="384"/>
      <c r="Q228" s="384"/>
      <c r="R228" s="384"/>
      <c r="S228" s="384">
        <v>0</v>
      </c>
      <c r="T228" s="384"/>
      <c r="U228" s="384">
        <f>$F228*Inflation^3*S228</f>
        <v>0</v>
      </c>
      <c r="V228" s="384"/>
      <c r="W228" s="384">
        <v>0</v>
      </c>
      <c r="X228" s="384"/>
      <c r="Y228" s="384">
        <f>$F228*Inflation^4*W228</f>
        <v>0</v>
      </c>
      <c r="Z228" s="384"/>
      <c r="AA228" s="384">
        <f t="shared" si="57"/>
        <v>0</v>
      </c>
      <c r="AB228" s="402">
        <v>0</v>
      </c>
      <c r="AC228" s="402">
        <f t="shared" si="62"/>
        <v>0</v>
      </c>
      <c r="AD228" s="403">
        <v>0</v>
      </c>
      <c r="AE228" s="384">
        <f t="shared" si="43"/>
        <v>0</v>
      </c>
    </row>
    <row r="229" spans="2:31" ht="12" hidden="1">
      <c r="B229" s="344" t="s">
        <v>135</v>
      </c>
      <c r="C229" s="345">
        <v>60202</v>
      </c>
      <c r="D229" s="338" t="s">
        <v>135</v>
      </c>
      <c r="E229" s="345">
        <v>5918</v>
      </c>
      <c r="F229" s="384"/>
      <c r="G229" s="322"/>
      <c r="H229" s="380">
        <v>1</v>
      </c>
      <c r="I229" s="380"/>
      <c r="J229" s="384">
        <f t="shared" si="63"/>
        <v>0</v>
      </c>
      <c r="K229" s="384"/>
      <c r="L229" s="384"/>
      <c r="M229" s="384"/>
      <c r="N229" s="384"/>
      <c r="O229" s="384"/>
      <c r="P229" s="384"/>
      <c r="Q229" s="384"/>
      <c r="R229" s="384"/>
      <c r="S229" s="384">
        <v>0</v>
      </c>
      <c r="T229" s="384"/>
      <c r="U229" s="384">
        <f>$F229*Inflation^3*S229</f>
        <v>0</v>
      </c>
      <c r="V229" s="384"/>
      <c r="W229" s="384">
        <v>0</v>
      </c>
      <c r="X229" s="384"/>
      <c r="Y229" s="384">
        <f>$F229*Inflation^4*W229</f>
        <v>0</v>
      </c>
      <c r="Z229" s="384"/>
      <c r="AA229" s="384">
        <f t="shared" si="57"/>
        <v>0</v>
      </c>
      <c r="AB229" s="402">
        <v>0</v>
      </c>
      <c r="AC229" s="402">
        <f t="shared" si="62"/>
        <v>0</v>
      </c>
      <c r="AD229" s="403">
        <v>0</v>
      </c>
      <c r="AE229" s="384">
        <f t="shared" si="43"/>
        <v>0</v>
      </c>
    </row>
    <row r="230" spans="2:31" ht="12" hidden="1">
      <c r="B230" s="344" t="s">
        <v>53</v>
      </c>
      <c r="C230" s="345">
        <v>60203</v>
      </c>
      <c r="D230" s="338" t="s">
        <v>53</v>
      </c>
      <c r="E230" s="391" t="s">
        <v>38</v>
      </c>
      <c r="F230" s="384"/>
      <c r="G230" s="322"/>
      <c r="H230" s="380">
        <v>0</v>
      </c>
      <c r="I230" s="380"/>
      <c r="J230" s="384">
        <f t="shared" si="63"/>
        <v>0</v>
      </c>
      <c r="K230" s="384"/>
      <c r="L230" s="384"/>
      <c r="M230" s="384"/>
      <c r="N230" s="384"/>
      <c r="O230" s="384"/>
      <c r="P230" s="384"/>
      <c r="Q230" s="384"/>
      <c r="R230" s="384"/>
      <c r="S230" s="384">
        <v>0</v>
      </c>
      <c r="T230" s="384"/>
      <c r="U230" s="384">
        <f>$F230*Inflation^3*S230</f>
        <v>0</v>
      </c>
      <c r="V230" s="384"/>
      <c r="W230" s="384">
        <v>0</v>
      </c>
      <c r="X230" s="384"/>
      <c r="Y230" s="384">
        <f>$F230*Inflation^4*W230</f>
        <v>0</v>
      </c>
      <c r="Z230" s="384"/>
      <c r="AA230" s="384">
        <f t="shared" si="57"/>
        <v>0</v>
      </c>
      <c r="AB230" s="402">
        <v>0</v>
      </c>
      <c r="AC230" s="402">
        <f t="shared" si="62"/>
        <v>0</v>
      </c>
      <c r="AD230" s="403">
        <v>0</v>
      </c>
      <c r="AE230" s="384">
        <f t="shared" si="43"/>
        <v>0</v>
      </c>
    </row>
    <row r="231" spans="2:31" ht="12" hidden="1">
      <c r="B231" s="344" t="s">
        <v>175</v>
      </c>
      <c r="C231" s="345"/>
      <c r="D231" s="338"/>
      <c r="E231" s="391"/>
      <c r="F231" s="384"/>
      <c r="G231" s="322"/>
      <c r="H231" s="352">
        <v>1</v>
      </c>
      <c r="I231" s="380"/>
      <c r="J231" s="384">
        <f t="shared" si="63"/>
        <v>0</v>
      </c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>
        <f t="shared" si="57"/>
        <v>0</v>
      </c>
      <c r="AB231" s="402"/>
      <c r="AC231" s="402"/>
      <c r="AD231" s="403">
        <v>0</v>
      </c>
      <c r="AE231" s="384">
        <f t="shared" si="43"/>
        <v>0</v>
      </c>
    </row>
    <row r="232" spans="2:31" ht="12" hidden="1">
      <c r="B232" s="344" t="s">
        <v>137</v>
      </c>
      <c r="C232" s="345">
        <v>60400</v>
      </c>
      <c r="D232" s="338" t="s">
        <v>137</v>
      </c>
      <c r="E232" s="345">
        <v>6163</v>
      </c>
      <c r="F232" s="384"/>
      <c r="G232" s="322"/>
      <c r="H232" s="352">
        <v>1</v>
      </c>
      <c r="I232" s="380"/>
      <c r="J232" s="384">
        <f t="shared" si="63"/>
        <v>0</v>
      </c>
      <c r="K232" s="384"/>
      <c r="L232" s="384"/>
      <c r="M232" s="384"/>
      <c r="N232" s="384"/>
      <c r="O232" s="384"/>
      <c r="P232" s="384"/>
      <c r="Q232" s="384"/>
      <c r="R232" s="384"/>
      <c r="S232" s="384">
        <v>0</v>
      </c>
      <c r="T232" s="384"/>
      <c r="U232" s="384">
        <f>$F232*Inflation^3*S232</f>
        <v>0</v>
      </c>
      <c r="V232" s="384"/>
      <c r="W232" s="384">
        <v>0</v>
      </c>
      <c r="X232" s="384"/>
      <c r="Y232" s="384">
        <f>$F232*Inflation^4*W232</f>
        <v>0</v>
      </c>
      <c r="Z232" s="384"/>
      <c r="AA232" s="384">
        <f t="shared" si="57"/>
        <v>0</v>
      </c>
      <c r="AB232" s="402">
        <v>0</v>
      </c>
      <c r="AC232" s="402">
        <f t="shared" si="62"/>
        <v>0</v>
      </c>
      <c r="AD232" s="403">
        <v>0</v>
      </c>
      <c r="AE232" s="384">
        <f t="shared" si="43"/>
        <v>0</v>
      </c>
    </row>
    <row r="233" spans="2:31" ht="12" hidden="1">
      <c r="B233" s="344" t="s">
        <v>138</v>
      </c>
      <c r="C233" s="345">
        <v>60401</v>
      </c>
      <c r="D233" s="338" t="s">
        <v>138</v>
      </c>
      <c r="E233" s="345">
        <v>6164</v>
      </c>
      <c r="F233" s="384">
        <v>0</v>
      </c>
      <c r="G233" s="322"/>
      <c r="H233" s="380">
        <v>0</v>
      </c>
      <c r="I233" s="380"/>
      <c r="J233" s="384">
        <f t="shared" si="63"/>
        <v>0</v>
      </c>
      <c r="K233" s="384"/>
      <c r="L233" s="384"/>
      <c r="M233" s="384"/>
      <c r="N233" s="384"/>
      <c r="O233" s="384"/>
      <c r="P233" s="384"/>
      <c r="Q233" s="384"/>
      <c r="R233" s="384"/>
      <c r="S233" s="384">
        <v>0</v>
      </c>
      <c r="T233" s="384"/>
      <c r="U233" s="384">
        <f>$F233*Inflation^3*S233</f>
        <v>0</v>
      </c>
      <c r="V233" s="384"/>
      <c r="W233" s="384">
        <v>0</v>
      </c>
      <c r="X233" s="384"/>
      <c r="Y233" s="384">
        <f>$F233*Inflation^4*W233</f>
        <v>0</v>
      </c>
      <c r="Z233" s="384"/>
      <c r="AA233" s="384">
        <f t="shared" si="57"/>
        <v>0</v>
      </c>
      <c r="AB233" s="402">
        <v>0</v>
      </c>
      <c r="AC233" s="402">
        <f t="shared" si="62"/>
        <v>0</v>
      </c>
      <c r="AD233" s="403">
        <v>0</v>
      </c>
      <c r="AE233" s="384">
        <f t="shared" si="43"/>
        <v>0</v>
      </c>
    </row>
    <row r="234" spans="2:31" ht="12" hidden="1">
      <c r="B234" s="344" t="s">
        <v>155</v>
      </c>
      <c r="C234" s="345">
        <v>60403</v>
      </c>
      <c r="D234" s="338" t="s">
        <v>155</v>
      </c>
      <c r="E234" s="337" t="s">
        <v>101</v>
      </c>
      <c r="F234" s="384">
        <v>0</v>
      </c>
      <c r="G234" s="322"/>
      <c r="H234" s="380">
        <v>0</v>
      </c>
      <c r="I234" s="380"/>
      <c r="J234" s="384">
        <f t="shared" si="63"/>
        <v>0</v>
      </c>
      <c r="K234" s="384"/>
      <c r="L234" s="384"/>
      <c r="M234" s="384"/>
      <c r="N234" s="384"/>
      <c r="O234" s="384"/>
      <c r="P234" s="384"/>
      <c r="Q234" s="384"/>
      <c r="R234" s="384"/>
      <c r="S234" s="384">
        <v>0</v>
      </c>
      <c r="T234" s="384"/>
      <c r="U234" s="384">
        <f>$F234*Inflation^3*S234</f>
        <v>0</v>
      </c>
      <c r="V234" s="384"/>
      <c r="W234" s="384">
        <v>0</v>
      </c>
      <c r="X234" s="384"/>
      <c r="Y234" s="384">
        <f>$F234*Inflation^4*W234</f>
        <v>0</v>
      </c>
      <c r="Z234" s="384"/>
      <c r="AA234" s="384">
        <f t="shared" si="57"/>
        <v>0</v>
      </c>
      <c r="AB234" s="402">
        <v>0</v>
      </c>
      <c r="AC234" s="402">
        <f t="shared" si="62"/>
        <v>0</v>
      </c>
      <c r="AD234" s="403">
        <v>0</v>
      </c>
      <c r="AE234" s="384">
        <f t="shared" si="43"/>
        <v>0</v>
      </c>
    </row>
    <row r="235" spans="2:32" ht="12">
      <c r="B235" s="358"/>
      <c r="C235" s="355"/>
      <c r="D235" s="356"/>
      <c r="E235" s="355"/>
      <c r="F235" s="384"/>
      <c r="G235" s="322"/>
      <c r="H235" s="346"/>
      <c r="I235" s="325"/>
      <c r="J235" s="384">
        <f t="shared" si="63"/>
        <v>0</v>
      </c>
      <c r="K235" s="384"/>
      <c r="L235" s="384"/>
      <c r="M235" s="384"/>
      <c r="N235" s="384"/>
      <c r="O235" s="384"/>
      <c r="P235" s="38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>
        <f t="shared" si="57"/>
        <v>0</v>
      </c>
      <c r="AB235" s="402"/>
      <c r="AC235" s="402"/>
      <c r="AD235" s="403">
        <v>0</v>
      </c>
      <c r="AE235" s="384">
        <f t="shared" si="43"/>
        <v>0</v>
      </c>
      <c r="AF235" s="383"/>
    </row>
    <row r="236" spans="2:32" ht="12">
      <c r="B236" s="359" t="s">
        <v>257</v>
      </c>
      <c r="C236" s="360"/>
      <c r="D236" s="361"/>
      <c r="E236" s="360"/>
      <c r="F236" s="381"/>
      <c r="G236" s="382"/>
      <c r="H236" s="364"/>
      <c r="I236" s="364"/>
      <c r="J236" s="407">
        <f>J235+J184+J183+J182+J181+J180+J179+J177</f>
        <v>0</v>
      </c>
      <c r="K236" s="407"/>
      <c r="L236" s="407"/>
      <c r="M236" s="407"/>
      <c r="N236" s="407"/>
      <c r="O236" s="407"/>
      <c r="P236" s="407"/>
      <c r="Q236" s="407"/>
      <c r="R236" s="407"/>
      <c r="S236" s="407"/>
      <c r="T236" s="407"/>
      <c r="U236" s="407" t="e">
        <f>SUM(U150:U235)</f>
        <v>#REF!</v>
      </c>
      <c r="V236" s="407"/>
      <c r="W236" s="407"/>
      <c r="X236" s="407"/>
      <c r="Y236" s="407" t="e">
        <f>SUM(Y150:Y235)</f>
        <v>#REF!</v>
      </c>
      <c r="Z236" s="407"/>
      <c r="AA236" s="407">
        <f>SUM(AA177:AA235)</f>
        <v>0</v>
      </c>
      <c r="AB236" s="405">
        <f>SUM(AB150:AB235)</f>
        <v>0</v>
      </c>
      <c r="AC236" s="405">
        <f>SUM(AC150:AC235)</f>
        <v>0</v>
      </c>
      <c r="AD236" s="406">
        <f>SUM(AD177:AD235)</f>
        <v>0</v>
      </c>
      <c r="AE236" s="407">
        <f>SUM(AE177:AE235)</f>
        <v>0</v>
      </c>
      <c r="AF236" s="383"/>
    </row>
    <row r="237" spans="2:32" s="2" customFormat="1" ht="12">
      <c r="B237" s="395" t="s">
        <v>189</v>
      </c>
      <c r="C237" s="360"/>
      <c r="D237" s="361"/>
      <c r="E237" s="360"/>
      <c r="F237" s="396"/>
      <c r="G237" s="362"/>
      <c r="H237" s="364"/>
      <c r="I237" s="364"/>
      <c r="J237" s="407">
        <f>J236+J147+J130+J28</f>
        <v>0</v>
      </c>
      <c r="K237" s="407"/>
      <c r="L237" s="407"/>
      <c r="M237" s="407"/>
      <c r="N237" s="407"/>
      <c r="O237" s="407"/>
      <c r="P237" s="407"/>
      <c r="Q237" s="407"/>
      <c r="R237" s="407"/>
      <c r="S237" s="407"/>
      <c r="T237" s="407"/>
      <c r="U237" s="407" t="e">
        <f>#REF!+U236+U147+U130+U123+#REF!+U28</f>
        <v>#REF!</v>
      </c>
      <c r="V237" s="407"/>
      <c r="W237" s="407"/>
      <c r="X237" s="407"/>
      <c r="Y237" s="407" t="e">
        <f>#REF!+Y236+Y147+Y130+Y123+#REF!+Y28</f>
        <v>#REF!</v>
      </c>
      <c r="Z237" s="407"/>
      <c r="AA237" s="407">
        <f>AA236+AA168+AA147+AA130+AA28</f>
        <v>0</v>
      </c>
      <c r="AB237" s="405" t="e">
        <f>#REF!+AB236+AB147+AB130+AB123+#REF!+AB28</f>
        <v>#REF!</v>
      </c>
      <c r="AC237" s="405" t="e">
        <f>#REF!+AC236+AC147+AC130+AC123+#REF!+AC28</f>
        <v>#REF!</v>
      </c>
      <c r="AD237" s="407">
        <f>AD236+AD168+AD147+AD130+AD28</f>
        <v>0</v>
      </c>
      <c r="AE237" s="407">
        <f>AE236+AE168+AE147+AE130+AE28</f>
        <v>0</v>
      </c>
      <c r="AF237" s="408"/>
    </row>
    <row r="238" spans="2:31" ht="12">
      <c r="B238" s="112"/>
      <c r="C238" s="70"/>
      <c r="D238" s="62"/>
      <c r="E238" s="70"/>
      <c r="F238" s="19"/>
      <c r="G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270"/>
      <c r="AB238" s="393"/>
      <c r="AC238" s="393"/>
      <c r="AD238" s="394"/>
      <c r="AE238" s="17"/>
    </row>
    <row r="239" spans="2:30" ht="12" hidden="1">
      <c r="B239" s="9"/>
      <c r="C239" s="76"/>
      <c r="D239" s="95"/>
      <c r="E239" s="76"/>
      <c r="F239" s="12"/>
      <c r="G239" s="88"/>
      <c r="H239" s="257"/>
      <c r="I239" s="97"/>
      <c r="J239" s="251"/>
      <c r="K239" s="257"/>
      <c r="L239" s="97"/>
      <c r="M239" s="251"/>
      <c r="N239" s="21"/>
      <c r="O239" s="257"/>
      <c r="P239" s="97"/>
      <c r="Q239" s="251"/>
      <c r="R239" s="21"/>
      <c r="S239" s="257"/>
      <c r="T239" s="97"/>
      <c r="U239" s="251"/>
      <c r="V239" s="21"/>
      <c r="W239" s="257"/>
      <c r="X239" s="97"/>
      <c r="Y239" s="251"/>
      <c r="Z239" s="21"/>
      <c r="AA239" s="197"/>
      <c r="AB239" s="204"/>
      <c r="AC239" s="202"/>
      <c r="AD239" s="300">
        <f>J239*3/4</f>
        <v>0</v>
      </c>
    </row>
    <row r="240" spans="2:30" ht="12" hidden="1">
      <c r="B240" s="9"/>
      <c r="C240" s="76"/>
      <c r="D240" s="95"/>
      <c r="E240" s="76"/>
      <c r="F240" s="12"/>
      <c r="G240" s="88"/>
      <c r="H240" s="257"/>
      <c r="I240" s="97"/>
      <c r="J240" s="251"/>
      <c r="K240" s="257"/>
      <c r="L240" s="97"/>
      <c r="M240" s="251"/>
      <c r="N240" s="21"/>
      <c r="O240" s="257"/>
      <c r="P240" s="97"/>
      <c r="Q240" s="251"/>
      <c r="R240" s="21"/>
      <c r="S240" s="257"/>
      <c r="T240" s="97"/>
      <c r="U240" s="251"/>
      <c r="V240" s="21"/>
      <c r="W240" s="257"/>
      <c r="X240" s="97"/>
      <c r="Y240" s="251"/>
      <c r="Z240" s="21"/>
      <c r="AA240" s="197"/>
      <c r="AB240" s="204"/>
      <c r="AC240" s="202"/>
      <c r="AD240" s="300">
        <f>J240*3/4</f>
        <v>0</v>
      </c>
    </row>
    <row r="241" spans="3:30" ht="12">
      <c r="C241" s="3"/>
      <c r="D241" s="3"/>
      <c r="E241" s="3"/>
      <c r="G241" s="3"/>
      <c r="H241" s="3"/>
      <c r="I241" s="3"/>
      <c r="J241" s="3"/>
      <c r="AA241" s="3"/>
      <c r="AD241" s="383"/>
    </row>
    <row r="242" s="2" customFormat="1" ht="12"/>
    <row r="243" spans="3:27" ht="12" hidden="1">
      <c r="C243" s="3"/>
      <c r="D243" s="3"/>
      <c r="E243" s="3"/>
      <c r="G243" s="3"/>
      <c r="H243" s="3"/>
      <c r="I243" s="3"/>
      <c r="J243" s="3"/>
      <c r="AA243" s="3"/>
    </row>
    <row r="244" spans="3:27" ht="12" hidden="1">
      <c r="C244" s="3"/>
      <c r="D244" s="3"/>
      <c r="E244" s="3"/>
      <c r="G244" s="3"/>
      <c r="H244" s="3"/>
      <c r="I244" s="3"/>
      <c r="J244" s="3"/>
      <c r="AA244" s="3"/>
    </row>
    <row r="245" spans="3:27" ht="12" hidden="1">
      <c r="C245" s="3"/>
      <c r="D245" s="3"/>
      <c r="E245" s="3"/>
      <c r="G245" s="3"/>
      <c r="H245" s="3"/>
      <c r="I245" s="3"/>
      <c r="J245" s="3"/>
      <c r="AA245" s="3"/>
    </row>
    <row r="246" spans="3:27" ht="13.5" customHeight="1" hidden="1">
      <c r="C246" s="3"/>
      <c r="D246" s="3"/>
      <c r="E246" s="3"/>
      <c r="G246" s="3"/>
      <c r="H246" s="3"/>
      <c r="I246" s="3"/>
      <c r="J246" s="3"/>
      <c r="AA246" s="3"/>
    </row>
    <row r="247" spans="3:27" ht="13.5" customHeight="1" hidden="1">
      <c r="C247" s="3"/>
      <c r="D247" s="3"/>
      <c r="E247" s="3"/>
      <c r="G247" s="3"/>
      <c r="H247" s="3"/>
      <c r="I247" s="3"/>
      <c r="J247" s="3"/>
      <c r="AA247" s="3"/>
    </row>
    <row r="248" s="2" customFormat="1" ht="12" hidden="1"/>
    <row r="249" spans="3:27" ht="12">
      <c r="C249" s="3"/>
      <c r="D249" s="3"/>
      <c r="E249" s="3"/>
      <c r="G249" s="3"/>
      <c r="H249" s="3"/>
      <c r="I249" s="3"/>
      <c r="J249" s="3"/>
      <c r="AA249" s="3"/>
    </row>
    <row r="250" s="2" customFormat="1" ht="12"/>
    <row r="251" spans="2:28" ht="12">
      <c r="B251" s="110"/>
      <c r="C251" s="259"/>
      <c r="D251" s="260"/>
      <c r="E251" s="259"/>
      <c r="G251" s="3"/>
      <c r="H251" s="3"/>
      <c r="I251" s="3"/>
      <c r="J251" s="3"/>
      <c r="AA251" s="190"/>
      <c r="AB251" s="13"/>
    </row>
    <row r="252" ht="12">
      <c r="G252" s="3"/>
    </row>
    <row r="253" ht="12">
      <c r="G253" s="3"/>
    </row>
    <row r="254" ht="12">
      <c r="G254" s="3"/>
    </row>
    <row r="255" spans="7:27" ht="12">
      <c r="G255" s="3"/>
      <c r="Q255" s="264"/>
      <c r="R255" s="264"/>
      <c r="S255" s="264"/>
      <c r="T255" s="264"/>
      <c r="U255" s="264"/>
      <c r="V255" s="264"/>
      <c r="W255" s="264"/>
      <c r="X255" s="264"/>
      <c r="Y255" s="264"/>
      <c r="Z255" s="264"/>
      <c r="AA255" s="265"/>
    </row>
    <row r="256" spans="7:27" ht="12">
      <c r="G256" s="3"/>
      <c r="R256" s="264"/>
      <c r="S256" s="264"/>
      <c r="T256" s="264"/>
      <c r="U256" s="264"/>
      <c r="V256" s="264"/>
      <c r="W256" s="264"/>
      <c r="X256" s="264"/>
      <c r="Y256" s="264"/>
      <c r="Z256" s="264"/>
      <c r="AA256" s="267"/>
    </row>
    <row r="257" spans="7:27" ht="12">
      <c r="G257" s="3"/>
      <c r="AA257" s="266"/>
    </row>
    <row r="258" ht="12">
      <c r="G258" s="3"/>
    </row>
    <row r="259" spans="4:7" ht="12">
      <c r="D259" s="103"/>
      <c r="G259" s="3"/>
    </row>
    <row r="260" spans="4:7" ht="12">
      <c r="D260" s="104"/>
      <c r="G260" s="3"/>
    </row>
    <row r="261" ht="12">
      <c r="G261" s="3"/>
    </row>
    <row r="262" ht="12">
      <c r="G262" s="3"/>
    </row>
    <row r="263" ht="12">
      <c r="G263" s="3"/>
    </row>
    <row r="264" ht="12">
      <c r="G264" s="3"/>
    </row>
    <row r="265" ht="12">
      <c r="G265" s="3"/>
    </row>
    <row r="266" ht="12">
      <c r="G266" s="3"/>
    </row>
    <row r="267" ht="12">
      <c r="G267" s="3"/>
    </row>
    <row r="268" ht="12">
      <c r="G268" s="3"/>
    </row>
    <row r="269" ht="12">
      <c r="G269" s="3"/>
    </row>
    <row r="270" ht="12">
      <c r="G270" s="3"/>
    </row>
    <row r="271" ht="12">
      <c r="Q271" s="2"/>
    </row>
    <row r="277" ht="12">
      <c r="Q277" s="2"/>
    </row>
    <row r="279" ht="12">
      <c r="Q279" s="2"/>
    </row>
  </sheetData>
  <sheetProtection/>
  <mergeCells count="17">
    <mergeCell ref="C127:E127"/>
    <mergeCell ref="C128:E128"/>
    <mergeCell ref="AC9:AC11"/>
    <mergeCell ref="AB1:AC1"/>
    <mergeCell ref="AB2:AC2"/>
    <mergeCell ref="C126:E126"/>
    <mergeCell ref="O9:Q9"/>
    <mergeCell ref="B9:B11"/>
    <mergeCell ref="F9:F11"/>
    <mergeCell ref="C8:E8"/>
    <mergeCell ref="AB9:AB11"/>
    <mergeCell ref="W9:Y9"/>
    <mergeCell ref="G9:G11"/>
    <mergeCell ref="C9:E9"/>
    <mergeCell ref="S9:U9"/>
    <mergeCell ref="H9:J9"/>
    <mergeCell ref="K9:M9"/>
  </mergeCells>
  <printOptions horizontalCentered="1"/>
  <pageMargins left="0.5" right="0.5" top="0.5" bottom="0.5" header="0.5" footer="0.5"/>
  <pageSetup fitToHeight="1" fitToWidth="1" horizontalDpi="600" verticalDpi="600" orientation="portrait" paperSize="9" scale="69" r:id="rId1"/>
  <headerFooter alignWithMargins="0">
    <oddHeader>&amp;Rcreated / last updated: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8"/>
  <sheetViews>
    <sheetView zoomScale="90" zoomScaleNormal="90" zoomScalePageLayoutView="0" workbookViewId="0" topLeftCell="A1">
      <pane xSplit="2" ySplit="8" topLeftCell="F9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G8" sqref="G8"/>
    </sheetView>
  </sheetViews>
  <sheetFormatPr defaultColWidth="9.140625" defaultRowHeight="12.75"/>
  <cols>
    <col min="1" max="1" width="1.7109375" style="3" customWidth="1"/>
    <col min="2" max="2" width="32.421875" style="180" customWidth="1"/>
    <col min="3" max="3" width="8.7109375" style="3" hidden="1" customWidth="1"/>
    <col min="4" max="4" width="30.00390625" style="3" hidden="1" customWidth="1"/>
    <col min="5" max="5" width="10.140625" style="3" hidden="1" customWidth="1"/>
    <col min="6" max="6" width="11.28125" style="188" customWidth="1"/>
    <col min="7" max="7" width="10.7109375" style="188" customWidth="1"/>
    <col min="8" max="8" width="11.00390625" style="188" bestFit="1" customWidth="1"/>
    <col min="9" max="9" width="9.57421875" style="3" bestFit="1" customWidth="1"/>
    <col min="10" max="10" width="6.421875" style="3" customWidth="1"/>
    <col min="11" max="11" width="11.00390625" style="3" bestFit="1" customWidth="1"/>
    <col min="12" max="12" width="9.57421875" style="3" customWidth="1"/>
    <col min="13" max="13" width="9.8515625" style="3" hidden="1" customWidth="1"/>
    <col min="14" max="14" width="10.140625" style="3" hidden="1" customWidth="1"/>
    <col min="15" max="15" width="9.8515625" style="3" hidden="1" customWidth="1"/>
    <col min="16" max="16" width="10.00390625" style="3" hidden="1" customWidth="1"/>
    <col min="17" max="18" width="9.8515625" style="3" hidden="1" customWidth="1"/>
    <col min="19" max="19" width="0" style="3" hidden="1" customWidth="1"/>
    <col min="20" max="20" width="9.7109375" style="3" hidden="1" customWidth="1"/>
    <col min="21" max="21" width="11.140625" style="3" customWidth="1"/>
    <col min="22" max="22" width="10.421875" style="3" hidden="1" customWidth="1"/>
    <col min="23" max="23" width="9.7109375" style="3" hidden="1" customWidth="1"/>
    <col min="24" max="16384" width="9.140625" style="3" customWidth="1"/>
  </cols>
  <sheetData>
    <row r="1" spans="2:11" s="14" customFormat="1" ht="14.25">
      <c r="B1" s="288">
        <f>Зведений!C5</f>
        <v>0</v>
      </c>
      <c r="C1" s="289"/>
      <c r="D1" s="289"/>
      <c r="E1" s="289"/>
      <c r="F1" s="290"/>
      <c r="G1" s="181"/>
      <c r="H1" s="181"/>
      <c r="I1" s="84"/>
      <c r="J1" s="84"/>
      <c r="K1" s="84"/>
    </row>
    <row r="2" spans="2:11" s="14" customFormat="1" ht="14.25">
      <c r="B2" s="288" t="s">
        <v>217</v>
      </c>
      <c r="C2" s="289"/>
      <c r="D2" s="289"/>
      <c r="E2" s="289"/>
      <c r="F2" s="186"/>
      <c r="G2" s="181"/>
      <c r="H2" s="181"/>
      <c r="I2" s="84"/>
      <c r="J2" s="84"/>
      <c r="K2" s="84"/>
    </row>
    <row r="3" spans="2:8" s="14" customFormat="1" ht="14.25">
      <c r="B3" s="288" t="s">
        <v>218</v>
      </c>
      <c r="C3" s="289"/>
      <c r="D3" s="289"/>
      <c r="E3" s="289"/>
      <c r="F3" s="293">
        <f>Зведений!C8</f>
        <v>0</v>
      </c>
      <c r="G3" s="46"/>
      <c r="H3" s="46"/>
    </row>
    <row r="4" spans="2:8" s="14" customFormat="1" ht="14.25">
      <c r="B4" s="288" t="s">
        <v>219</v>
      </c>
      <c r="C4" s="289"/>
      <c r="D4" s="289"/>
      <c r="E4" s="289"/>
      <c r="F4" s="294"/>
      <c r="G4" s="295" t="s">
        <v>67</v>
      </c>
      <c r="H4" s="296"/>
    </row>
    <row r="5" spans="2:8" ht="14.25">
      <c r="B5" s="291"/>
      <c r="C5" s="445" t="s">
        <v>39</v>
      </c>
      <c r="D5" s="445"/>
      <c r="E5" s="445"/>
      <c r="F5" s="297"/>
      <c r="G5" s="297"/>
      <c r="H5" s="297"/>
    </row>
    <row r="6" spans="2:8" ht="12.75" thickBot="1">
      <c r="B6" s="172"/>
      <c r="C6" s="134"/>
      <c r="D6" s="134"/>
      <c r="E6" s="134"/>
      <c r="F6" s="181"/>
      <c r="G6" s="181"/>
      <c r="H6" s="181"/>
    </row>
    <row r="7" spans="2:23" s="2" customFormat="1" ht="12">
      <c r="B7" s="459" t="s">
        <v>190</v>
      </c>
      <c r="C7" s="135"/>
      <c r="D7" s="138"/>
      <c r="E7" s="142"/>
      <c r="F7" s="182"/>
      <c r="G7" s="182"/>
      <c r="H7" s="182"/>
      <c r="I7" s="22"/>
      <c r="J7" s="23"/>
      <c r="K7" s="461"/>
      <c r="L7" s="461"/>
      <c r="M7" s="461"/>
      <c r="N7" s="461"/>
      <c r="O7" s="461"/>
      <c r="P7" s="461"/>
      <c r="Q7" s="461" t="s">
        <v>82</v>
      </c>
      <c r="R7" s="461"/>
      <c r="S7" s="461" t="s">
        <v>83</v>
      </c>
      <c r="T7" s="462"/>
      <c r="U7" s="457" t="s">
        <v>226</v>
      </c>
      <c r="V7" s="457" t="e">
        <f>'Деталі-1'!AB9:AB11</f>
        <v>#VALUE!</v>
      </c>
      <c r="W7" s="457" t="s">
        <v>37</v>
      </c>
    </row>
    <row r="8" spans="2:23" s="85" customFormat="1" ht="85.5" customHeight="1" thickBot="1">
      <c r="B8" s="460"/>
      <c r="C8" s="218" t="s">
        <v>98</v>
      </c>
      <c r="D8" s="219" t="s">
        <v>100</v>
      </c>
      <c r="E8" s="220" t="s">
        <v>99</v>
      </c>
      <c r="F8" s="433" t="s">
        <v>220</v>
      </c>
      <c r="G8" s="183" t="s">
        <v>221</v>
      </c>
      <c r="H8" s="433" t="s">
        <v>222</v>
      </c>
      <c r="I8" s="434" t="s">
        <v>199</v>
      </c>
      <c r="J8" s="435" t="s">
        <v>223</v>
      </c>
      <c r="K8" s="83" t="s">
        <v>224</v>
      </c>
      <c r="L8" s="83" t="s">
        <v>225</v>
      </c>
      <c r="M8" s="83"/>
      <c r="N8" s="83"/>
      <c r="O8" s="83"/>
      <c r="P8" s="83"/>
      <c r="Q8" s="83" t="s">
        <v>33</v>
      </c>
      <c r="R8" s="83" t="s">
        <v>81</v>
      </c>
      <c r="S8" s="83" t="s">
        <v>33</v>
      </c>
      <c r="T8" s="156" t="s">
        <v>81</v>
      </c>
      <c r="U8" s="458"/>
      <c r="V8" s="458"/>
      <c r="W8" s="458"/>
    </row>
    <row r="9" spans="2:23" ht="12.75" hidden="1" thickBot="1">
      <c r="B9" s="174"/>
      <c r="C9" s="137"/>
      <c r="D9" s="140"/>
      <c r="E9" s="144"/>
      <c r="F9" s="185"/>
      <c r="G9" s="185"/>
      <c r="H9" s="185"/>
      <c r="I9" s="58"/>
      <c r="J9" s="7"/>
      <c r="K9" s="26"/>
      <c r="L9" s="7"/>
      <c r="M9" s="26"/>
      <c r="N9" s="7"/>
      <c r="O9" s="26"/>
      <c r="P9" s="7"/>
      <c r="Q9" s="26"/>
      <c r="R9" s="7"/>
      <c r="S9" s="26"/>
      <c r="T9" s="158"/>
      <c r="U9" s="29"/>
      <c r="V9" s="29"/>
      <c r="W9" s="29"/>
    </row>
    <row r="10" spans="2:23" ht="12" hidden="1">
      <c r="B10" s="173" t="s">
        <v>70</v>
      </c>
      <c r="C10" s="136"/>
      <c r="D10" s="139"/>
      <c r="E10" s="143"/>
      <c r="F10" s="184"/>
      <c r="G10" s="184"/>
      <c r="H10" s="184"/>
      <c r="I10" s="24"/>
      <c r="J10" s="5"/>
      <c r="K10" s="25"/>
      <c r="L10" s="5"/>
      <c r="M10" s="25"/>
      <c r="N10" s="5"/>
      <c r="O10" s="25"/>
      <c r="P10" s="5"/>
      <c r="Q10" s="25"/>
      <c r="R10" s="5"/>
      <c r="S10" s="25"/>
      <c r="T10" s="157"/>
      <c r="U10" s="159"/>
      <c r="V10" s="159"/>
      <c r="W10" s="159"/>
    </row>
    <row r="11" spans="2:23" ht="12" hidden="1">
      <c r="B11" s="174"/>
      <c r="C11" s="137"/>
      <c r="D11" s="140"/>
      <c r="E11" s="144"/>
      <c r="F11" s="185"/>
      <c r="G11" s="185"/>
      <c r="H11" s="185"/>
      <c r="I11" s="58"/>
      <c r="J11" s="7"/>
      <c r="K11" s="26"/>
      <c r="L11" s="7"/>
      <c r="M11" s="26"/>
      <c r="N11" s="7"/>
      <c r="O11" s="26"/>
      <c r="P11" s="7"/>
      <c r="Q11" s="26"/>
      <c r="R11" s="7"/>
      <c r="S11" s="26"/>
      <c r="T11" s="158"/>
      <c r="U11" s="29"/>
      <c r="V11" s="29"/>
      <c r="W11" s="29"/>
    </row>
    <row r="12" spans="2:23" ht="12" hidden="1">
      <c r="B12" s="175" t="s">
        <v>72</v>
      </c>
      <c r="C12" s="145">
        <v>56003</v>
      </c>
      <c r="D12" s="141" t="s">
        <v>148</v>
      </c>
      <c r="E12" s="147" t="s">
        <v>101</v>
      </c>
      <c r="F12" s="185"/>
      <c r="G12" s="185"/>
      <c r="H12" s="185">
        <f>F12</f>
        <v>0</v>
      </c>
      <c r="I12" s="58"/>
      <c r="J12" s="164" t="s">
        <v>64</v>
      </c>
      <c r="K12" s="26"/>
      <c r="L12" s="7">
        <f aca="true" t="shared" si="0" ref="L12:L18">I12*K12</f>
        <v>0</v>
      </c>
      <c r="M12" s="26"/>
      <c r="N12" s="7"/>
      <c r="O12" s="26"/>
      <c r="P12" s="7"/>
      <c r="Q12" s="26"/>
      <c r="R12" s="7">
        <f aca="true" t="shared" si="1" ref="R12:R18">I12*Q12*Inflation^3</f>
        <v>0</v>
      </c>
      <c r="S12" s="26"/>
      <c r="T12" s="158">
        <f aca="true" t="shared" si="2" ref="T12:T18">I12*S12*Inflation^4</f>
        <v>0</v>
      </c>
      <c r="U12" s="160">
        <f aca="true" t="shared" si="3" ref="U12:U18">T12+R12+P12+N12+L12</f>
        <v>0</v>
      </c>
      <c r="V12" s="160">
        <v>0</v>
      </c>
      <c r="W12" s="160">
        <f>U12+V12</f>
        <v>0</v>
      </c>
    </row>
    <row r="13" spans="2:23" ht="12" hidden="1">
      <c r="B13" s="174" t="s">
        <v>50</v>
      </c>
      <c r="C13" s="145">
        <v>56003</v>
      </c>
      <c r="D13" s="141" t="s">
        <v>148</v>
      </c>
      <c r="E13" s="147" t="s">
        <v>101</v>
      </c>
      <c r="F13" s="185"/>
      <c r="G13" s="185">
        <f>G12</f>
        <v>0</v>
      </c>
      <c r="H13" s="185"/>
      <c r="I13" s="58"/>
      <c r="J13" s="164" t="s">
        <v>43</v>
      </c>
      <c r="K13" s="26"/>
      <c r="L13" s="7">
        <f t="shared" si="0"/>
        <v>0</v>
      </c>
      <c r="M13" s="26"/>
      <c r="N13" s="7"/>
      <c r="O13" s="26"/>
      <c r="P13" s="7"/>
      <c r="Q13" s="26"/>
      <c r="R13" s="7">
        <f t="shared" si="1"/>
        <v>0</v>
      </c>
      <c r="S13" s="26"/>
      <c r="T13" s="158">
        <f t="shared" si="2"/>
        <v>0</v>
      </c>
      <c r="U13" s="160">
        <f t="shared" si="3"/>
        <v>0</v>
      </c>
      <c r="V13" s="160">
        <v>0</v>
      </c>
      <c r="W13" s="160">
        <f aca="true" t="shared" si="4" ref="W13:W18">U13+V13</f>
        <v>0</v>
      </c>
    </row>
    <row r="14" spans="2:23" ht="12" hidden="1">
      <c r="B14" s="174" t="s">
        <v>85</v>
      </c>
      <c r="C14" s="145">
        <v>56003</v>
      </c>
      <c r="D14" s="141" t="s">
        <v>148</v>
      </c>
      <c r="E14" s="147" t="s">
        <v>101</v>
      </c>
      <c r="F14" s="185"/>
      <c r="G14" s="185"/>
      <c r="H14" s="185"/>
      <c r="I14" s="58"/>
      <c r="J14" s="164" t="s">
        <v>41</v>
      </c>
      <c r="K14" s="26"/>
      <c r="L14" s="7">
        <f t="shared" si="0"/>
        <v>0</v>
      </c>
      <c r="M14" s="26"/>
      <c r="N14" s="7"/>
      <c r="O14" s="26"/>
      <c r="P14" s="7"/>
      <c r="Q14" s="26"/>
      <c r="R14" s="7">
        <f t="shared" si="1"/>
        <v>0</v>
      </c>
      <c r="S14" s="26"/>
      <c r="T14" s="158">
        <f t="shared" si="2"/>
        <v>0</v>
      </c>
      <c r="U14" s="160">
        <f t="shared" si="3"/>
        <v>0</v>
      </c>
      <c r="V14" s="160">
        <v>0</v>
      </c>
      <c r="W14" s="160">
        <f t="shared" si="4"/>
        <v>0</v>
      </c>
    </row>
    <row r="15" spans="2:23" ht="12" hidden="1">
      <c r="B15" s="176" t="s">
        <v>63</v>
      </c>
      <c r="C15" s="145">
        <v>56001</v>
      </c>
      <c r="D15" s="141" t="s">
        <v>8</v>
      </c>
      <c r="E15" s="146">
        <v>5311</v>
      </c>
      <c r="F15" s="185"/>
      <c r="G15" s="185"/>
      <c r="H15" s="185"/>
      <c r="I15" s="58"/>
      <c r="J15" s="164" t="s">
        <v>41</v>
      </c>
      <c r="K15" s="26"/>
      <c r="L15" s="7">
        <f t="shared" si="0"/>
        <v>0</v>
      </c>
      <c r="M15" s="26"/>
      <c r="N15" s="7"/>
      <c r="O15" s="26"/>
      <c r="P15" s="7"/>
      <c r="Q15" s="26"/>
      <c r="R15" s="7">
        <f t="shared" si="1"/>
        <v>0</v>
      </c>
      <c r="S15" s="26"/>
      <c r="T15" s="158">
        <f t="shared" si="2"/>
        <v>0</v>
      </c>
      <c r="U15" s="160">
        <f t="shared" si="3"/>
        <v>0</v>
      </c>
      <c r="V15" s="160">
        <v>0</v>
      </c>
      <c r="W15" s="160">
        <f t="shared" si="4"/>
        <v>0</v>
      </c>
    </row>
    <row r="16" spans="2:23" ht="12" hidden="1">
      <c r="B16" s="174" t="s">
        <v>86</v>
      </c>
      <c r="C16" s="145">
        <v>56003</v>
      </c>
      <c r="D16" s="141" t="s">
        <v>148</v>
      </c>
      <c r="E16" s="147" t="s">
        <v>101</v>
      </c>
      <c r="F16" s="185"/>
      <c r="G16" s="185"/>
      <c r="H16" s="185"/>
      <c r="I16" s="58"/>
      <c r="J16" s="164" t="s">
        <v>65</v>
      </c>
      <c r="K16" s="26"/>
      <c r="L16" s="7">
        <f t="shared" si="0"/>
        <v>0</v>
      </c>
      <c r="M16" s="26"/>
      <c r="N16" s="7"/>
      <c r="O16" s="26"/>
      <c r="P16" s="7"/>
      <c r="Q16" s="26"/>
      <c r="R16" s="7">
        <f t="shared" si="1"/>
        <v>0</v>
      </c>
      <c r="S16" s="26"/>
      <c r="T16" s="158">
        <f t="shared" si="2"/>
        <v>0</v>
      </c>
      <c r="U16" s="160">
        <f t="shared" si="3"/>
        <v>0</v>
      </c>
      <c r="V16" s="160">
        <v>0</v>
      </c>
      <c r="W16" s="160">
        <f t="shared" si="4"/>
        <v>0</v>
      </c>
    </row>
    <row r="17" spans="2:23" ht="12" hidden="1">
      <c r="B17" s="174" t="s">
        <v>61</v>
      </c>
      <c r="C17" s="145">
        <v>56000</v>
      </c>
      <c r="D17" s="141" t="s">
        <v>7</v>
      </c>
      <c r="E17" s="146">
        <v>5310</v>
      </c>
      <c r="F17" s="185"/>
      <c r="G17" s="185"/>
      <c r="H17" s="185"/>
      <c r="I17" s="58"/>
      <c r="J17" s="164" t="s">
        <v>65</v>
      </c>
      <c r="K17" s="26"/>
      <c r="L17" s="7">
        <f t="shared" si="0"/>
        <v>0</v>
      </c>
      <c r="M17" s="26"/>
      <c r="N17" s="7"/>
      <c r="O17" s="26"/>
      <c r="P17" s="7"/>
      <c r="Q17" s="26"/>
      <c r="R17" s="7">
        <f t="shared" si="1"/>
        <v>0</v>
      </c>
      <c r="S17" s="26"/>
      <c r="T17" s="158">
        <f t="shared" si="2"/>
        <v>0</v>
      </c>
      <c r="U17" s="160">
        <f t="shared" si="3"/>
        <v>0</v>
      </c>
      <c r="V17" s="160">
        <v>0</v>
      </c>
      <c r="W17" s="160">
        <f t="shared" si="4"/>
        <v>0</v>
      </c>
    </row>
    <row r="18" spans="2:23" ht="12" hidden="1">
      <c r="B18" s="174" t="s">
        <v>62</v>
      </c>
      <c r="C18" s="145">
        <v>56000</v>
      </c>
      <c r="D18" s="141" t="s">
        <v>7</v>
      </c>
      <c r="E18" s="146">
        <v>5310</v>
      </c>
      <c r="F18" s="185"/>
      <c r="G18" s="185"/>
      <c r="H18" s="185"/>
      <c r="I18" s="58"/>
      <c r="J18" s="164" t="s">
        <v>65</v>
      </c>
      <c r="K18" s="26"/>
      <c r="L18" s="7">
        <f t="shared" si="0"/>
        <v>0</v>
      </c>
      <c r="M18" s="26"/>
      <c r="N18" s="7"/>
      <c r="O18" s="26"/>
      <c r="P18" s="7"/>
      <c r="Q18" s="26"/>
      <c r="R18" s="7">
        <f t="shared" si="1"/>
        <v>0</v>
      </c>
      <c r="S18" s="26"/>
      <c r="T18" s="158">
        <f t="shared" si="2"/>
        <v>0</v>
      </c>
      <c r="U18" s="160">
        <f t="shared" si="3"/>
        <v>0</v>
      </c>
      <c r="V18" s="160">
        <v>0</v>
      </c>
      <c r="W18" s="160">
        <f t="shared" si="4"/>
        <v>0</v>
      </c>
    </row>
    <row r="19" spans="2:23" ht="12" hidden="1">
      <c r="B19" s="174"/>
      <c r="C19" s="145"/>
      <c r="D19" s="141"/>
      <c r="E19" s="146"/>
      <c r="F19" s="185"/>
      <c r="G19" s="185"/>
      <c r="H19" s="185"/>
      <c r="I19" s="58"/>
      <c r="J19" s="7"/>
      <c r="K19" s="26"/>
      <c r="L19" s="7"/>
      <c r="M19" s="26"/>
      <c r="N19" s="7"/>
      <c r="O19" s="26"/>
      <c r="P19" s="7"/>
      <c r="Q19" s="26"/>
      <c r="R19" s="7"/>
      <c r="S19" s="26"/>
      <c r="T19" s="158"/>
      <c r="U19" s="160"/>
      <c r="V19" s="160"/>
      <c r="W19" s="160"/>
    </row>
    <row r="20" spans="2:23" ht="12" hidden="1">
      <c r="B20" s="175" t="s">
        <v>73</v>
      </c>
      <c r="C20" s="145">
        <v>56003</v>
      </c>
      <c r="D20" s="141" t="s">
        <v>148</v>
      </c>
      <c r="E20" s="147" t="s">
        <v>101</v>
      </c>
      <c r="F20" s="185"/>
      <c r="G20" s="185"/>
      <c r="H20" s="185">
        <f>F20</f>
        <v>0</v>
      </c>
      <c r="I20" s="58"/>
      <c r="J20" s="164" t="s">
        <v>64</v>
      </c>
      <c r="K20" s="26"/>
      <c r="L20" s="7">
        <f aca="true" t="shared" si="5" ref="L20:L26">I20*K20</f>
        <v>0</v>
      </c>
      <c r="M20" s="26"/>
      <c r="N20" s="7"/>
      <c r="O20" s="26"/>
      <c r="P20" s="7"/>
      <c r="Q20" s="26"/>
      <c r="R20" s="7">
        <f aca="true" t="shared" si="6" ref="R20:R26">I20*Q20*Inflation^3</f>
        <v>0</v>
      </c>
      <c r="S20" s="26"/>
      <c r="T20" s="158">
        <f aca="true" t="shared" si="7" ref="T20:T26">I20*S20*Inflation^4</f>
        <v>0</v>
      </c>
      <c r="U20" s="160">
        <f aca="true" t="shared" si="8" ref="U20:U26">T20+R20+P20+N20+L20</f>
        <v>0</v>
      </c>
      <c r="V20" s="160">
        <v>0</v>
      </c>
      <c r="W20" s="160">
        <f>U20+V20</f>
        <v>0</v>
      </c>
    </row>
    <row r="21" spans="2:23" ht="12" hidden="1">
      <c r="B21" s="174" t="s">
        <v>50</v>
      </c>
      <c r="C21" s="145">
        <v>56003</v>
      </c>
      <c r="D21" s="141" t="s">
        <v>148</v>
      </c>
      <c r="E21" s="147" t="s">
        <v>101</v>
      </c>
      <c r="F21" s="185"/>
      <c r="G21" s="185">
        <f>G20</f>
        <v>0</v>
      </c>
      <c r="H21" s="185"/>
      <c r="I21" s="58"/>
      <c r="J21" s="164" t="s">
        <v>43</v>
      </c>
      <c r="K21" s="26"/>
      <c r="L21" s="7">
        <f t="shared" si="5"/>
        <v>0</v>
      </c>
      <c r="M21" s="26"/>
      <c r="N21" s="7"/>
      <c r="O21" s="26"/>
      <c r="P21" s="7"/>
      <c r="Q21" s="26"/>
      <c r="R21" s="7">
        <f t="shared" si="6"/>
        <v>0</v>
      </c>
      <c r="S21" s="26"/>
      <c r="T21" s="158">
        <f t="shared" si="7"/>
        <v>0</v>
      </c>
      <c r="U21" s="160">
        <f t="shared" si="8"/>
        <v>0</v>
      </c>
      <c r="V21" s="160">
        <v>0</v>
      </c>
      <c r="W21" s="160">
        <f aca="true" t="shared" si="9" ref="W21:W26">U21+V21</f>
        <v>0</v>
      </c>
    </row>
    <row r="22" spans="2:23" ht="12" hidden="1">
      <c r="B22" s="174" t="s">
        <v>85</v>
      </c>
      <c r="C22" s="145">
        <v>56003</v>
      </c>
      <c r="D22" s="141" t="s">
        <v>148</v>
      </c>
      <c r="E22" s="147" t="s">
        <v>101</v>
      </c>
      <c r="F22" s="185"/>
      <c r="G22" s="185"/>
      <c r="H22" s="185"/>
      <c r="I22" s="58"/>
      <c r="J22" s="164" t="s">
        <v>41</v>
      </c>
      <c r="K22" s="26"/>
      <c r="L22" s="7">
        <f t="shared" si="5"/>
        <v>0</v>
      </c>
      <c r="M22" s="26"/>
      <c r="N22" s="7"/>
      <c r="O22" s="26"/>
      <c r="P22" s="7"/>
      <c r="Q22" s="26"/>
      <c r="R22" s="7">
        <f t="shared" si="6"/>
        <v>0</v>
      </c>
      <c r="S22" s="26"/>
      <c r="T22" s="158">
        <f t="shared" si="7"/>
        <v>0</v>
      </c>
      <c r="U22" s="160">
        <f t="shared" si="8"/>
        <v>0</v>
      </c>
      <c r="V22" s="160">
        <v>0</v>
      </c>
      <c r="W22" s="160">
        <f t="shared" si="9"/>
        <v>0</v>
      </c>
    </row>
    <row r="23" spans="2:23" ht="12" hidden="1">
      <c r="B23" s="176" t="s">
        <v>63</v>
      </c>
      <c r="C23" s="145">
        <v>56001</v>
      </c>
      <c r="D23" s="141" t="s">
        <v>8</v>
      </c>
      <c r="E23" s="146">
        <v>5311</v>
      </c>
      <c r="F23" s="185"/>
      <c r="G23" s="185"/>
      <c r="H23" s="185"/>
      <c r="I23" s="58"/>
      <c r="J23" s="164" t="s">
        <v>41</v>
      </c>
      <c r="K23" s="26"/>
      <c r="L23" s="7">
        <f t="shared" si="5"/>
        <v>0</v>
      </c>
      <c r="M23" s="26"/>
      <c r="N23" s="7"/>
      <c r="O23" s="26"/>
      <c r="P23" s="7"/>
      <c r="Q23" s="26"/>
      <c r="R23" s="7">
        <f t="shared" si="6"/>
        <v>0</v>
      </c>
      <c r="S23" s="26"/>
      <c r="T23" s="158">
        <f t="shared" si="7"/>
        <v>0</v>
      </c>
      <c r="U23" s="160">
        <f t="shared" si="8"/>
        <v>0</v>
      </c>
      <c r="V23" s="160">
        <v>0</v>
      </c>
      <c r="W23" s="160">
        <f t="shared" si="9"/>
        <v>0</v>
      </c>
    </row>
    <row r="24" spans="2:23" ht="12" hidden="1">
      <c r="B24" s="174" t="s">
        <v>86</v>
      </c>
      <c r="C24" s="145">
        <v>56003</v>
      </c>
      <c r="D24" s="141" t="s">
        <v>148</v>
      </c>
      <c r="E24" s="147" t="s">
        <v>101</v>
      </c>
      <c r="F24" s="185"/>
      <c r="G24" s="185"/>
      <c r="H24" s="185"/>
      <c r="I24" s="58"/>
      <c r="J24" s="164" t="s">
        <v>65</v>
      </c>
      <c r="K24" s="26"/>
      <c r="L24" s="7">
        <f t="shared" si="5"/>
        <v>0</v>
      </c>
      <c r="M24" s="26"/>
      <c r="N24" s="7"/>
      <c r="O24" s="26"/>
      <c r="P24" s="7"/>
      <c r="Q24" s="26"/>
      <c r="R24" s="7">
        <f t="shared" si="6"/>
        <v>0</v>
      </c>
      <c r="S24" s="26"/>
      <c r="T24" s="158">
        <f t="shared" si="7"/>
        <v>0</v>
      </c>
      <c r="U24" s="160">
        <f t="shared" si="8"/>
        <v>0</v>
      </c>
      <c r="V24" s="160">
        <v>0</v>
      </c>
      <c r="W24" s="160">
        <f t="shared" si="9"/>
        <v>0</v>
      </c>
    </row>
    <row r="25" spans="2:23" ht="12" hidden="1">
      <c r="B25" s="174" t="s">
        <v>61</v>
      </c>
      <c r="C25" s="145">
        <v>56000</v>
      </c>
      <c r="D25" s="141" t="s">
        <v>7</v>
      </c>
      <c r="E25" s="146">
        <v>5310</v>
      </c>
      <c r="F25" s="185"/>
      <c r="G25" s="185"/>
      <c r="H25" s="185"/>
      <c r="I25" s="58"/>
      <c r="J25" s="164" t="s">
        <v>65</v>
      </c>
      <c r="K25" s="26"/>
      <c r="L25" s="7">
        <f t="shared" si="5"/>
        <v>0</v>
      </c>
      <c r="M25" s="26"/>
      <c r="N25" s="7"/>
      <c r="O25" s="26"/>
      <c r="P25" s="7"/>
      <c r="Q25" s="26"/>
      <c r="R25" s="7">
        <f t="shared" si="6"/>
        <v>0</v>
      </c>
      <c r="S25" s="26"/>
      <c r="T25" s="158">
        <f t="shared" si="7"/>
        <v>0</v>
      </c>
      <c r="U25" s="160">
        <f t="shared" si="8"/>
        <v>0</v>
      </c>
      <c r="V25" s="160">
        <v>0</v>
      </c>
      <c r="W25" s="160">
        <f t="shared" si="9"/>
        <v>0</v>
      </c>
    </row>
    <row r="26" spans="2:23" ht="12" hidden="1">
      <c r="B26" s="174" t="s">
        <v>62</v>
      </c>
      <c r="C26" s="145">
        <v>56000</v>
      </c>
      <c r="D26" s="141" t="s">
        <v>7</v>
      </c>
      <c r="E26" s="146">
        <v>5310</v>
      </c>
      <c r="F26" s="185"/>
      <c r="G26" s="185"/>
      <c r="H26" s="185"/>
      <c r="I26" s="58"/>
      <c r="J26" s="164" t="s">
        <v>65</v>
      </c>
      <c r="K26" s="26"/>
      <c r="L26" s="7">
        <f t="shared" si="5"/>
        <v>0</v>
      </c>
      <c r="M26" s="26"/>
      <c r="N26" s="7"/>
      <c r="O26" s="26"/>
      <c r="P26" s="7"/>
      <c r="Q26" s="26"/>
      <c r="R26" s="7">
        <f t="shared" si="6"/>
        <v>0</v>
      </c>
      <c r="S26" s="26"/>
      <c r="T26" s="158">
        <f t="shared" si="7"/>
        <v>0</v>
      </c>
      <c r="U26" s="160">
        <f t="shared" si="8"/>
        <v>0</v>
      </c>
      <c r="V26" s="160">
        <v>0</v>
      </c>
      <c r="W26" s="160">
        <f t="shared" si="9"/>
        <v>0</v>
      </c>
    </row>
    <row r="27" spans="2:23" ht="12" hidden="1">
      <c r="B27" s="174"/>
      <c r="C27" s="145"/>
      <c r="D27" s="141"/>
      <c r="E27" s="146"/>
      <c r="F27" s="185"/>
      <c r="G27" s="185"/>
      <c r="H27" s="185"/>
      <c r="I27" s="58"/>
      <c r="J27" s="7"/>
      <c r="K27" s="26"/>
      <c r="L27" s="7"/>
      <c r="M27" s="26"/>
      <c r="N27" s="7"/>
      <c r="O27" s="26"/>
      <c r="P27" s="7"/>
      <c r="Q27" s="26"/>
      <c r="R27" s="7"/>
      <c r="S27" s="26"/>
      <c r="T27" s="158"/>
      <c r="U27" s="160"/>
      <c r="V27" s="160"/>
      <c r="W27" s="160"/>
    </row>
    <row r="28" spans="2:23" ht="12" hidden="1">
      <c r="B28" s="174"/>
      <c r="C28" s="137"/>
      <c r="D28" s="140"/>
      <c r="E28" s="144"/>
      <c r="F28" s="185"/>
      <c r="G28" s="185"/>
      <c r="H28" s="185"/>
      <c r="I28" s="58"/>
      <c r="J28" s="7"/>
      <c r="K28" s="26"/>
      <c r="L28" s="7"/>
      <c r="M28" s="26"/>
      <c r="N28" s="7"/>
      <c r="O28" s="26"/>
      <c r="P28" s="7"/>
      <c r="Q28" s="26"/>
      <c r="R28" s="7"/>
      <c r="S28" s="26"/>
      <c r="T28" s="158"/>
      <c r="U28" s="29"/>
      <c r="V28" s="29"/>
      <c r="W28" s="29"/>
    </row>
    <row r="29" spans="2:23" s="2" customFormat="1" ht="12.75" hidden="1" thickBot="1">
      <c r="B29" s="177" t="s">
        <v>71</v>
      </c>
      <c r="C29" s="60"/>
      <c r="D29" s="165"/>
      <c r="E29" s="166"/>
      <c r="F29" s="206"/>
      <c r="G29" s="206"/>
      <c r="H29" s="206"/>
      <c r="I29" s="167"/>
      <c r="J29" s="61"/>
      <c r="K29" s="168"/>
      <c r="L29" s="61">
        <f>SUM(L11:L28)</f>
        <v>0</v>
      </c>
      <c r="M29" s="168"/>
      <c r="N29" s="61"/>
      <c r="O29" s="168"/>
      <c r="P29" s="61"/>
      <c r="Q29" s="168"/>
      <c r="R29" s="61">
        <f>SUM(R11:R28)</f>
        <v>0</v>
      </c>
      <c r="S29" s="168"/>
      <c r="T29" s="169">
        <f>SUM(T11:T28)</f>
        <v>0</v>
      </c>
      <c r="U29" s="170">
        <f>SUM(U11:U28)</f>
        <v>0</v>
      </c>
      <c r="V29" s="170">
        <f>SUM(V11:V28)</f>
        <v>0</v>
      </c>
      <c r="W29" s="170">
        <f>SUM(W11:W28)</f>
        <v>0</v>
      </c>
    </row>
    <row r="30" spans="2:23" s="2" customFormat="1" ht="12">
      <c r="B30" s="178"/>
      <c r="C30" s="136"/>
      <c r="D30" s="139"/>
      <c r="E30" s="143"/>
      <c r="F30" s="184"/>
      <c r="G30" s="184"/>
      <c r="H30" s="184"/>
      <c r="I30" s="152"/>
      <c r="J30" s="153"/>
      <c r="K30" s="154"/>
      <c r="L30" s="153"/>
      <c r="M30" s="154"/>
      <c r="N30" s="153"/>
      <c r="O30" s="154"/>
      <c r="P30" s="153"/>
      <c r="Q30" s="154"/>
      <c r="R30" s="153"/>
      <c r="S30" s="154"/>
      <c r="T30" s="155"/>
      <c r="U30" s="161"/>
      <c r="V30" s="161"/>
      <c r="W30" s="161"/>
    </row>
    <row r="31" spans="2:23" ht="12">
      <c r="B31" s="179" t="s">
        <v>227</v>
      </c>
      <c r="C31" s="148"/>
      <c r="D31" s="149"/>
      <c r="E31" s="150"/>
      <c r="F31" s="186"/>
      <c r="G31" s="186"/>
      <c r="H31" s="186"/>
      <c r="I31" s="151"/>
      <c r="J31" s="7"/>
      <c r="K31" s="26"/>
      <c r="L31" s="7"/>
      <c r="M31" s="26"/>
      <c r="N31" s="7"/>
      <c r="O31" s="26"/>
      <c r="P31" s="7"/>
      <c r="Q31" s="26"/>
      <c r="R31" s="7"/>
      <c r="S31" s="26"/>
      <c r="T31" s="158"/>
      <c r="U31" s="29"/>
      <c r="V31" s="29"/>
      <c r="W31" s="29"/>
    </row>
    <row r="32" spans="2:23" ht="12">
      <c r="B32" s="174"/>
      <c r="C32" s="137"/>
      <c r="D32" s="140"/>
      <c r="E32" s="144"/>
      <c r="F32" s="185"/>
      <c r="G32" s="185"/>
      <c r="H32" s="185"/>
      <c r="I32" s="58"/>
      <c r="J32" s="7"/>
      <c r="K32" s="26"/>
      <c r="L32" s="7"/>
      <c r="M32" s="26"/>
      <c r="N32" s="7"/>
      <c r="O32" s="26"/>
      <c r="P32" s="7"/>
      <c r="Q32" s="26"/>
      <c r="R32" s="7"/>
      <c r="S32" s="26"/>
      <c r="T32" s="158"/>
      <c r="U32" s="29"/>
      <c r="V32" s="29"/>
      <c r="W32" s="29"/>
    </row>
    <row r="33" spans="2:23" ht="21" customHeight="1">
      <c r="B33" s="175" t="s">
        <v>228</v>
      </c>
      <c r="C33" s="145">
        <v>56002</v>
      </c>
      <c r="D33" s="141" t="s">
        <v>117</v>
      </c>
      <c r="E33" s="146">
        <v>5312</v>
      </c>
      <c r="F33" s="187"/>
      <c r="G33" s="185"/>
      <c r="H33" s="185"/>
      <c r="I33" s="58"/>
      <c r="J33" s="164" t="s">
        <v>231</v>
      </c>
      <c r="K33" s="26"/>
      <c r="L33" s="7">
        <f>I33*K33</f>
        <v>0</v>
      </c>
      <c r="M33" s="26"/>
      <c r="N33" s="7"/>
      <c r="O33" s="26"/>
      <c r="P33" s="7"/>
      <c r="Q33" s="26"/>
      <c r="R33" s="7">
        <f>I33*Q33*Inflation^3</f>
        <v>0</v>
      </c>
      <c r="S33" s="26"/>
      <c r="T33" s="158">
        <f>I33*S33*Inflation^4</f>
        <v>0</v>
      </c>
      <c r="U33" s="160">
        <f>L33</f>
        <v>0</v>
      </c>
      <c r="V33" s="160">
        <v>0</v>
      </c>
      <c r="W33" s="160">
        <f>U33+V33</f>
        <v>0</v>
      </c>
    </row>
    <row r="34" spans="2:23" ht="12">
      <c r="B34" s="174" t="s">
        <v>229</v>
      </c>
      <c r="C34" s="145">
        <v>56002</v>
      </c>
      <c r="D34" s="141" t="s">
        <v>117</v>
      </c>
      <c r="E34" s="146">
        <v>5312</v>
      </c>
      <c r="F34" s="185"/>
      <c r="G34" s="185"/>
      <c r="H34" s="185"/>
      <c r="I34" s="58"/>
      <c r="J34" s="164" t="s">
        <v>232</v>
      </c>
      <c r="K34" s="26"/>
      <c r="L34" s="7">
        <f>I34*K34</f>
        <v>0</v>
      </c>
      <c r="M34" s="26"/>
      <c r="N34" s="7"/>
      <c r="O34" s="26"/>
      <c r="P34" s="7"/>
      <c r="Q34" s="26"/>
      <c r="R34" s="7">
        <f>I34*Q34*Inflation^3</f>
        <v>0</v>
      </c>
      <c r="S34" s="26"/>
      <c r="T34" s="158">
        <f>I34*S34*Inflation^4</f>
        <v>0</v>
      </c>
      <c r="U34" s="160">
        <f>L34</f>
        <v>0</v>
      </c>
      <c r="V34" s="160">
        <v>0</v>
      </c>
      <c r="W34" s="160">
        <f>U34+V34</f>
        <v>0</v>
      </c>
    </row>
    <row r="35" spans="2:23" ht="12" hidden="1">
      <c r="B35" s="174" t="s">
        <v>85</v>
      </c>
      <c r="C35" s="145">
        <v>56002</v>
      </c>
      <c r="D35" s="141" t="s">
        <v>117</v>
      </c>
      <c r="E35" s="146">
        <v>5312</v>
      </c>
      <c r="F35" s="185"/>
      <c r="G35" s="185"/>
      <c r="H35" s="185"/>
      <c r="I35" s="58"/>
      <c r="J35" s="164" t="s">
        <v>41</v>
      </c>
      <c r="K35" s="26">
        <f>K33</f>
        <v>0</v>
      </c>
      <c r="L35" s="7">
        <f>I35*K35</f>
        <v>0</v>
      </c>
      <c r="M35" s="26"/>
      <c r="N35" s="7"/>
      <c r="O35" s="26"/>
      <c r="P35" s="7"/>
      <c r="Q35" s="26"/>
      <c r="R35" s="7">
        <f>I35*Q35*Inflation^3</f>
        <v>0</v>
      </c>
      <c r="S35" s="26"/>
      <c r="T35" s="158">
        <f>I35*S35*Inflation^4</f>
        <v>0</v>
      </c>
      <c r="U35" s="160">
        <f>T35+R35+P35+N35+L35</f>
        <v>0</v>
      </c>
      <c r="V35" s="160">
        <v>0</v>
      </c>
      <c r="W35" s="160">
        <f>U35+V35</f>
        <v>0</v>
      </c>
    </row>
    <row r="36" spans="2:23" ht="12" hidden="1">
      <c r="B36" s="174" t="s">
        <v>86</v>
      </c>
      <c r="C36" s="145">
        <v>56002</v>
      </c>
      <c r="D36" s="141" t="s">
        <v>117</v>
      </c>
      <c r="E36" s="146">
        <v>5312</v>
      </c>
      <c r="F36" s="185"/>
      <c r="G36" s="185"/>
      <c r="H36" s="185"/>
      <c r="I36" s="58"/>
      <c r="J36" s="164" t="s">
        <v>65</v>
      </c>
      <c r="K36" s="26">
        <f>K33</f>
        <v>0</v>
      </c>
      <c r="L36" s="7">
        <f>I36*K36</f>
        <v>0</v>
      </c>
      <c r="M36" s="26"/>
      <c r="N36" s="7"/>
      <c r="O36" s="26"/>
      <c r="P36" s="7"/>
      <c r="Q36" s="26"/>
      <c r="R36" s="7">
        <f>I36*Q36*Inflation^3</f>
        <v>0</v>
      </c>
      <c r="S36" s="26"/>
      <c r="T36" s="158">
        <f>I36*S36*Inflation^4</f>
        <v>0</v>
      </c>
      <c r="U36" s="160">
        <f>T36+R36+P36+N36+L36</f>
        <v>0</v>
      </c>
      <c r="V36" s="160">
        <v>0</v>
      </c>
      <c r="W36" s="160">
        <f>U36+V36</f>
        <v>0</v>
      </c>
    </row>
    <row r="37" spans="2:23" ht="12">
      <c r="B37" s="174"/>
      <c r="C37" s="145"/>
      <c r="D37" s="141"/>
      <c r="E37" s="146"/>
      <c r="F37" s="185"/>
      <c r="G37" s="185"/>
      <c r="H37" s="185"/>
      <c r="I37" s="58"/>
      <c r="J37" s="164"/>
      <c r="K37" s="26"/>
      <c r="L37" s="7"/>
      <c r="M37" s="26"/>
      <c r="N37" s="7"/>
      <c r="O37" s="26"/>
      <c r="P37" s="7"/>
      <c r="Q37" s="26"/>
      <c r="R37" s="7"/>
      <c r="S37" s="26"/>
      <c r="T37" s="158"/>
      <c r="U37" s="160"/>
      <c r="V37" s="160"/>
      <c r="W37" s="160"/>
    </row>
    <row r="38" spans="2:23" s="2" customFormat="1" ht="12.75" thickBot="1">
      <c r="B38" s="177" t="s">
        <v>230</v>
      </c>
      <c r="C38" s="60"/>
      <c r="D38" s="165"/>
      <c r="E38" s="166"/>
      <c r="F38" s="206"/>
      <c r="G38" s="206"/>
      <c r="H38" s="206"/>
      <c r="I38" s="167"/>
      <c r="J38" s="171"/>
      <c r="K38" s="168"/>
      <c r="L38" s="61">
        <f>SUM(L32:L37)</f>
        <v>0</v>
      </c>
      <c r="M38" s="168"/>
      <c r="N38" s="61"/>
      <c r="O38" s="168"/>
      <c r="P38" s="61"/>
      <c r="Q38" s="168"/>
      <c r="R38" s="61">
        <f>SUM(R32:R37)</f>
        <v>0</v>
      </c>
      <c r="S38" s="168"/>
      <c r="T38" s="169">
        <f>SUM(T32:T37)</f>
        <v>0</v>
      </c>
      <c r="U38" s="170">
        <f>SUM(U32:U37)</f>
        <v>0</v>
      </c>
      <c r="V38" s="170">
        <f>SUM(V32:V37)</f>
        <v>0</v>
      </c>
      <c r="W38" s="170">
        <f>SUM(W32:W37)</f>
        <v>0</v>
      </c>
    </row>
    <row r="39" spans="2:23" ht="12">
      <c r="B39" s="174"/>
      <c r="C39" s="137"/>
      <c r="D39" s="140"/>
      <c r="E39" s="144"/>
      <c r="F39" s="185"/>
      <c r="G39" s="185"/>
      <c r="H39" s="185"/>
      <c r="I39" s="58"/>
      <c r="J39" s="164"/>
      <c r="K39" s="26"/>
      <c r="L39" s="7"/>
      <c r="M39" s="26"/>
      <c r="N39" s="7"/>
      <c r="O39" s="26"/>
      <c r="P39" s="7"/>
      <c r="Q39" s="26"/>
      <c r="R39" s="7"/>
      <c r="S39" s="26"/>
      <c r="T39" s="158"/>
      <c r="U39" s="29"/>
      <c r="V39" s="29"/>
      <c r="W39" s="29"/>
    </row>
    <row r="40" spans="2:23" s="2" customFormat="1" ht="12.75" thickBot="1">
      <c r="B40" s="177" t="s">
        <v>233</v>
      </c>
      <c r="C40" s="60"/>
      <c r="D40" s="165"/>
      <c r="E40" s="166"/>
      <c r="F40" s="206"/>
      <c r="G40" s="206"/>
      <c r="H40" s="206"/>
      <c r="I40" s="167"/>
      <c r="J40" s="61"/>
      <c r="K40" s="168"/>
      <c r="L40" s="61">
        <f>L38</f>
        <v>0</v>
      </c>
      <c r="M40" s="168"/>
      <c r="N40" s="61"/>
      <c r="O40" s="168"/>
      <c r="P40" s="61"/>
      <c r="Q40" s="168"/>
      <c r="R40" s="61" t="e">
        <f>R38+R29+#REF!</f>
        <v>#REF!</v>
      </c>
      <c r="S40" s="168"/>
      <c r="T40" s="169" t="e">
        <f>T38+T29+#REF!</f>
        <v>#REF!</v>
      </c>
      <c r="U40" s="170">
        <f>U38</f>
        <v>0</v>
      </c>
      <c r="V40" s="170">
        <v>0</v>
      </c>
      <c r="W40" s="170">
        <v>0</v>
      </c>
    </row>
    <row r="41" spans="9:20" ht="12">
      <c r="I41" s="13"/>
      <c r="J41" s="13"/>
      <c r="K41" s="27"/>
      <c r="L41" s="13"/>
      <c r="N41" s="13"/>
      <c r="P41" s="13"/>
      <c r="R41" s="13"/>
      <c r="S41" s="27"/>
      <c r="T41" s="13"/>
    </row>
    <row r="42" spans="9:20" ht="12">
      <c r="I42" s="13"/>
      <c r="J42" s="13"/>
      <c r="K42" s="27"/>
      <c r="L42" s="13"/>
      <c r="N42" s="13"/>
      <c r="P42" s="13"/>
      <c r="R42" s="13"/>
      <c r="T42" s="13"/>
    </row>
    <row r="43" spans="9:20" ht="12">
      <c r="I43" s="13"/>
      <c r="J43" s="13"/>
      <c r="K43" s="27"/>
      <c r="L43" s="13"/>
      <c r="N43" s="13"/>
      <c r="P43" s="13"/>
      <c r="R43" s="13"/>
      <c r="T43" s="13"/>
    </row>
    <row r="44" spans="9:20" ht="12">
      <c r="I44" s="13"/>
      <c r="J44" s="13"/>
      <c r="K44" s="27"/>
      <c r="L44" s="13"/>
      <c r="N44" s="13"/>
      <c r="O44" s="2"/>
      <c r="P44" s="13"/>
      <c r="R44" s="13"/>
      <c r="T44" s="13"/>
    </row>
    <row r="45" spans="11:14" ht="12">
      <c r="K45" s="27"/>
      <c r="N45" s="13"/>
    </row>
    <row r="46" spans="11:14" ht="12">
      <c r="K46" s="27"/>
      <c r="N46" s="13"/>
    </row>
    <row r="47" spans="11:14" ht="12">
      <c r="K47" s="27"/>
      <c r="N47" s="13"/>
    </row>
    <row r="48" spans="11:14" ht="12">
      <c r="K48" s="27"/>
      <c r="N48" s="13"/>
    </row>
    <row r="49" spans="11:14" ht="12">
      <c r="K49" s="27"/>
      <c r="N49" s="13"/>
    </row>
    <row r="50" spans="11:14" ht="12">
      <c r="K50" s="27"/>
      <c r="N50" s="13"/>
    </row>
    <row r="51" spans="11:14" ht="12">
      <c r="K51" s="27"/>
      <c r="N51" s="13"/>
    </row>
    <row r="52" spans="11:14" ht="12">
      <c r="K52" s="27"/>
      <c r="N52" s="13"/>
    </row>
    <row r="53" spans="11:14" ht="12">
      <c r="K53" s="27"/>
      <c r="N53" s="13"/>
    </row>
    <row r="54" spans="11:14" ht="12">
      <c r="K54" s="27"/>
      <c r="N54" s="13"/>
    </row>
    <row r="55" spans="11:14" ht="12">
      <c r="K55" s="27"/>
      <c r="N55" s="13"/>
    </row>
    <row r="56" spans="11:14" ht="12">
      <c r="K56" s="27"/>
      <c r="N56" s="13"/>
    </row>
    <row r="57" spans="11:14" ht="12">
      <c r="K57" s="27"/>
      <c r="N57" s="13"/>
    </row>
    <row r="58" spans="11:14" ht="12">
      <c r="K58" s="27"/>
      <c r="N58" s="13"/>
    </row>
    <row r="59" spans="11:14" ht="12">
      <c r="K59" s="27"/>
      <c r="N59" s="13"/>
    </row>
    <row r="60" spans="11:14" ht="12">
      <c r="K60" s="27"/>
      <c r="N60" s="13"/>
    </row>
    <row r="61" spans="11:14" ht="12">
      <c r="K61" s="27"/>
      <c r="N61" s="13"/>
    </row>
    <row r="62" spans="11:14" ht="12">
      <c r="K62" s="27"/>
      <c r="N62" s="13"/>
    </row>
    <row r="63" spans="11:14" ht="12">
      <c r="K63" s="27"/>
      <c r="N63" s="13"/>
    </row>
    <row r="64" spans="11:14" ht="12">
      <c r="K64" s="27"/>
      <c r="N64" s="13"/>
    </row>
    <row r="65" spans="11:14" ht="12">
      <c r="K65" s="27"/>
      <c r="N65" s="13"/>
    </row>
    <row r="66" spans="11:14" ht="12">
      <c r="K66" s="27"/>
      <c r="N66" s="13"/>
    </row>
    <row r="67" spans="11:14" ht="12">
      <c r="K67" s="27"/>
      <c r="N67" s="13"/>
    </row>
    <row r="68" spans="11:14" ht="12">
      <c r="K68" s="27"/>
      <c r="N68" s="13"/>
    </row>
    <row r="69" spans="11:14" ht="12">
      <c r="K69" s="27"/>
      <c r="N69" s="13"/>
    </row>
    <row r="70" spans="11:14" ht="12">
      <c r="K70" s="27"/>
      <c r="N70" s="13"/>
    </row>
    <row r="71" spans="11:14" ht="12">
      <c r="K71" s="27"/>
      <c r="N71" s="13"/>
    </row>
    <row r="72" spans="11:14" ht="12">
      <c r="K72" s="27"/>
      <c r="N72" s="13"/>
    </row>
    <row r="73" spans="11:14" ht="12">
      <c r="K73" s="27"/>
      <c r="N73" s="13"/>
    </row>
    <row r="74" spans="11:14" ht="12">
      <c r="K74" s="27"/>
      <c r="N74" s="13"/>
    </row>
    <row r="75" spans="11:14" ht="12">
      <c r="K75" s="27"/>
      <c r="N75" s="13"/>
    </row>
    <row r="76" ht="12">
      <c r="N76" s="13"/>
    </row>
    <row r="77" ht="12">
      <c r="N77" s="13"/>
    </row>
    <row r="78" ht="12">
      <c r="N78" s="13"/>
    </row>
    <row r="79" ht="12">
      <c r="N79" s="13"/>
    </row>
    <row r="80" ht="12">
      <c r="N80" s="13"/>
    </row>
    <row r="81" ht="12">
      <c r="N81" s="13"/>
    </row>
    <row r="82" ht="12">
      <c r="N82" s="13"/>
    </row>
    <row r="83" ht="12">
      <c r="N83" s="13"/>
    </row>
    <row r="84" ht="12">
      <c r="N84" s="13"/>
    </row>
    <row r="85" ht="12">
      <c r="N85" s="13"/>
    </row>
    <row r="86" ht="12">
      <c r="N86" s="13"/>
    </row>
    <row r="87" ht="12">
      <c r="N87" s="13"/>
    </row>
    <row r="88" ht="12">
      <c r="N88" s="13"/>
    </row>
    <row r="89" ht="12">
      <c r="N89" s="13"/>
    </row>
    <row r="90" ht="12">
      <c r="N90" s="13"/>
    </row>
    <row r="91" ht="12">
      <c r="N91" s="13"/>
    </row>
    <row r="92" ht="12">
      <c r="N92" s="13"/>
    </row>
    <row r="93" ht="12">
      <c r="N93" s="13"/>
    </row>
    <row r="94" ht="12">
      <c r="N94" s="13"/>
    </row>
    <row r="95" ht="12">
      <c r="N95" s="13"/>
    </row>
    <row r="96" ht="12">
      <c r="N96" s="13"/>
    </row>
    <row r="97" ht="12">
      <c r="N97" s="13"/>
    </row>
    <row r="98" ht="12">
      <c r="N98" s="13"/>
    </row>
    <row r="99" ht="12">
      <c r="N99" s="13"/>
    </row>
    <row r="100" ht="12">
      <c r="N100" s="13"/>
    </row>
    <row r="101" ht="12">
      <c r="N101" s="13"/>
    </row>
    <row r="102" ht="12">
      <c r="N102" s="13"/>
    </row>
    <row r="103" ht="12">
      <c r="N103" s="13"/>
    </row>
    <row r="104" ht="12">
      <c r="N104" s="13"/>
    </row>
    <row r="105" ht="12">
      <c r="N105" s="13"/>
    </row>
    <row r="106" ht="12">
      <c r="N106" s="13"/>
    </row>
    <row r="107" ht="12">
      <c r="N107" s="13"/>
    </row>
    <row r="108" ht="12">
      <c r="N108" s="13"/>
    </row>
    <row r="109" ht="12">
      <c r="N109" s="13"/>
    </row>
    <row r="110" ht="12">
      <c r="N110" s="13"/>
    </row>
    <row r="111" ht="12">
      <c r="N111" s="13"/>
    </row>
    <row r="112" ht="12">
      <c r="N112" s="13"/>
    </row>
    <row r="113" ht="12">
      <c r="N113" s="13"/>
    </row>
    <row r="114" ht="12">
      <c r="N114" s="13"/>
    </row>
    <row r="115" ht="12">
      <c r="N115" s="13"/>
    </row>
    <row r="116" ht="12">
      <c r="N116" s="13"/>
    </row>
    <row r="117" ht="12">
      <c r="N117" s="13"/>
    </row>
    <row r="118" ht="12">
      <c r="N118" s="13"/>
    </row>
  </sheetData>
  <sheetProtection/>
  <mergeCells count="10">
    <mergeCell ref="C5:E5"/>
    <mergeCell ref="V7:V8"/>
    <mergeCell ref="W7:W8"/>
    <mergeCell ref="B7:B8"/>
    <mergeCell ref="S7:T7"/>
    <mergeCell ref="U7:U8"/>
    <mergeCell ref="K7:L7"/>
    <mergeCell ref="M7:N7"/>
    <mergeCell ref="O7:P7"/>
    <mergeCell ref="Q7:R7"/>
  </mergeCells>
  <printOptions horizontalCentered="1"/>
  <pageMargins left="0.5" right="0.5" top="0.5" bottom="0.5" header="0.5" footer="0.5"/>
  <pageSetup fitToHeight="4" fitToWidth="1" horizontalDpi="600" verticalDpi="600" orientation="portrait" scale="64" r:id="rId1"/>
  <headerFooter alignWithMargins="0">
    <oddHeader>&amp;Rcreated / last updated: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zoomScale="90" zoomScaleNormal="90" zoomScalePageLayoutView="0" workbookViewId="0" topLeftCell="A34">
      <selection activeCell="B57" sqref="B57"/>
    </sheetView>
  </sheetViews>
  <sheetFormatPr defaultColWidth="9.140625" defaultRowHeight="12.75"/>
  <cols>
    <col min="1" max="1" width="2.140625" style="3" customWidth="1"/>
    <col min="2" max="2" width="45.8515625" style="3" customWidth="1"/>
    <col min="3" max="3" width="7.7109375" style="245" hidden="1" customWidth="1"/>
    <col min="4" max="4" width="14.8515625" style="245" hidden="1" customWidth="1"/>
    <col min="5" max="5" width="5.00390625" style="245" hidden="1" customWidth="1"/>
    <col min="6" max="6" width="10.421875" style="3" customWidth="1"/>
    <col min="7" max="7" width="10.421875" style="3" bestFit="1" customWidth="1"/>
    <col min="8" max="11" width="0" style="3" hidden="1" customWidth="1"/>
    <col min="12" max="12" width="9.421875" style="3" customWidth="1"/>
    <col min="13" max="16384" width="9.140625" style="3" customWidth="1"/>
  </cols>
  <sheetData>
    <row r="1" spans="3:5" ht="12">
      <c r="C1" s="238"/>
      <c r="D1" s="238"/>
      <c r="E1" s="238"/>
    </row>
    <row r="2" spans="2:10" s="14" customFormat="1" ht="15" customHeight="1">
      <c r="B2" s="1"/>
      <c r="C2" s="91"/>
      <c r="D2" s="91"/>
      <c r="E2" s="91"/>
      <c r="H2" s="1"/>
      <c r="I2" s="1"/>
      <c r="J2" s="1"/>
    </row>
    <row r="3" spans="2:6" s="14" customFormat="1" ht="15" customHeight="1">
      <c r="B3" s="1"/>
      <c r="C3" s="464" t="s">
        <v>158</v>
      </c>
      <c r="D3" s="464"/>
      <c r="E3" s="464"/>
      <c r="F3" s="42"/>
    </row>
    <row r="4" spans="2:6" s="14" customFormat="1" ht="15" customHeight="1">
      <c r="B4" s="307" t="s">
        <v>234</v>
      </c>
      <c r="C4" s="463" t="s">
        <v>157</v>
      </c>
      <c r="D4" s="463"/>
      <c r="E4" s="463"/>
      <c r="F4" s="42"/>
    </row>
    <row r="5" spans="3:5" ht="13.5" thickBot="1">
      <c r="C5" s="64" t="s">
        <v>98</v>
      </c>
      <c r="D5" s="64" t="s">
        <v>100</v>
      </c>
      <c r="E5" s="64" t="s">
        <v>99</v>
      </c>
    </row>
    <row r="6" spans="2:12" ht="12">
      <c r="B6" s="57" t="s">
        <v>206</v>
      </c>
      <c r="C6" s="241"/>
      <c r="D6" s="241"/>
      <c r="E6" s="241"/>
      <c r="F6" s="15"/>
      <c r="G6" s="16"/>
      <c r="H6" s="15"/>
      <c r="I6" s="15"/>
      <c r="J6" s="15" t="s">
        <v>82</v>
      </c>
      <c r="K6" s="15" t="s">
        <v>83</v>
      </c>
      <c r="L6" s="16"/>
    </row>
    <row r="7" spans="2:12" ht="12">
      <c r="B7" s="8"/>
      <c r="C7" s="240"/>
      <c r="D7" s="240"/>
      <c r="E7" s="240"/>
      <c r="F7" s="17"/>
      <c r="G7" s="17"/>
      <c r="H7" s="17"/>
      <c r="I7" s="17"/>
      <c r="J7" s="17"/>
      <c r="K7" s="17"/>
      <c r="L7" s="18"/>
    </row>
    <row r="8" spans="2:12" ht="12">
      <c r="B8" s="8" t="s">
        <v>235</v>
      </c>
      <c r="C8" s="240"/>
      <c r="D8" s="240"/>
      <c r="E8" s="240"/>
      <c r="F8" s="17"/>
      <c r="G8" s="17"/>
      <c r="H8" s="17"/>
      <c r="I8" s="17"/>
      <c r="J8" s="17"/>
      <c r="K8" s="17"/>
      <c r="L8" s="18"/>
    </row>
    <row r="9" spans="2:12" ht="12">
      <c r="B9" s="8" t="s">
        <v>236</v>
      </c>
      <c r="C9" s="240"/>
      <c r="D9" s="240"/>
      <c r="E9" s="240"/>
      <c r="F9" s="17"/>
      <c r="G9" s="17"/>
      <c r="H9" s="17"/>
      <c r="I9" s="17"/>
      <c r="J9" s="17"/>
      <c r="K9" s="17"/>
      <c r="L9" s="18">
        <f>SUM(G9:K9)</f>
        <v>0</v>
      </c>
    </row>
    <row r="10" spans="2:12" ht="12">
      <c r="B10" s="8" t="s">
        <v>237</v>
      </c>
      <c r="C10" s="240"/>
      <c r="D10" s="240"/>
      <c r="E10" s="240"/>
      <c r="F10" s="17"/>
      <c r="G10" s="17"/>
      <c r="H10" s="17"/>
      <c r="I10" s="17"/>
      <c r="J10" s="17"/>
      <c r="K10" s="17"/>
      <c r="L10" s="18"/>
    </row>
    <row r="11" spans="2:12" ht="12">
      <c r="B11" s="8"/>
      <c r="C11" s="240"/>
      <c r="D11" s="240"/>
      <c r="E11" s="240"/>
      <c r="F11" s="17"/>
      <c r="G11" s="17"/>
      <c r="H11" s="17"/>
      <c r="I11" s="17"/>
      <c r="J11" s="17"/>
      <c r="K11" s="17"/>
      <c r="L11" s="18"/>
    </row>
    <row r="12" spans="2:12" ht="24">
      <c r="B12" s="8"/>
      <c r="C12" s="240"/>
      <c r="D12" s="240"/>
      <c r="E12" s="240"/>
      <c r="F12" s="436" t="s">
        <v>199</v>
      </c>
      <c r="G12" s="17" t="s">
        <v>223</v>
      </c>
      <c r="H12" s="17"/>
      <c r="I12" s="17"/>
      <c r="J12" s="17" t="s">
        <v>82</v>
      </c>
      <c r="K12" s="17" t="s">
        <v>83</v>
      </c>
      <c r="L12" s="18" t="s">
        <v>238</v>
      </c>
    </row>
    <row r="13" spans="2:12" ht="12">
      <c r="B13" s="8" t="s">
        <v>239</v>
      </c>
      <c r="C13" s="240" t="s">
        <v>159</v>
      </c>
      <c r="D13" s="240" t="s">
        <v>161</v>
      </c>
      <c r="E13" s="240" t="s">
        <v>160</v>
      </c>
      <c r="F13" s="19"/>
      <c r="G13" s="301"/>
      <c r="H13" s="19"/>
      <c r="I13" s="19"/>
      <c r="J13" s="19">
        <f>F13*J9*Inflation^3</f>
        <v>0</v>
      </c>
      <c r="K13" s="19">
        <f>F13*K9*Inflation^4</f>
        <v>0</v>
      </c>
      <c r="L13" s="20">
        <f>F13*G13</f>
        <v>0</v>
      </c>
    </row>
    <row r="14" spans="2:12" ht="12">
      <c r="B14" s="8" t="s">
        <v>258</v>
      </c>
      <c r="C14" s="240"/>
      <c r="D14" s="240"/>
      <c r="E14" s="240"/>
      <c r="F14" s="19"/>
      <c r="G14" s="301"/>
      <c r="H14" s="19"/>
      <c r="I14" s="19"/>
      <c r="J14" s="19"/>
      <c r="K14" s="19"/>
      <c r="L14" s="20">
        <f>G14*F14</f>
        <v>0</v>
      </c>
    </row>
    <row r="15" spans="2:12" ht="12">
      <c r="B15" s="8" t="s">
        <v>240</v>
      </c>
      <c r="C15" s="463" t="s">
        <v>162</v>
      </c>
      <c r="D15" s="463"/>
      <c r="E15" s="463"/>
      <c r="F15" s="19"/>
      <c r="G15" s="301"/>
      <c r="H15" s="19"/>
      <c r="I15" s="19"/>
      <c r="J15" s="19">
        <f>F15*J10*J9*Inflation^3</f>
        <v>0</v>
      </c>
      <c r="K15" s="19">
        <f>F15*K10*K9*Inflation^4</f>
        <v>0</v>
      </c>
      <c r="L15" s="20">
        <f>G15*F15</f>
        <v>0</v>
      </c>
    </row>
    <row r="16" spans="2:12" ht="12">
      <c r="B16" s="8" t="s">
        <v>241</v>
      </c>
      <c r="C16" s="463" t="s">
        <v>162</v>
      </c>
      <c r="D16" s="463"/>
      <c r="E16" s="463"/>
      <c r="F16" s="19"/>
      <c r="G16" s="301"/>
      <c r="H16" s="19"/>
      <c r="I16" s="19"/>
      <c r="J16" s="19">
        <f>F16*J10*J9*J8*Inflation^3</f>
        <v>0</v>
      </c>
      <c r="K16" s="19">
        <f>F16*K10*K9*K8*Inflation^4</f>
        <v>0</v>
      </c>
      <c r="L16" s="20">
        <f>G16*F16</f>
        <v>0</v>
      </c>
    </row>
    <row r="17" spans="2:12" ht="12">
      <c r="B17" s="8" t="s">
        <v>242</v>
      </c>
      <c r="C17" s="463" t="s">
        <v>162</v>
      </c>
      <c r="D17" s="463"/>
      <c r="E17" s="463"/>
      <c r="F17" s="19"/>
      <c r="G17" s="301"/>
      <c r="H17" s="19"/>
      <c r="I17" s="19"/>
      <c r="J17" s="19">
        <f>F17*J10*J9*J8*Inflation^3</f>
        <v>0</v>
      </c>
      <c r="K17" s="19">
        <f>F17*K10*K9*K8*Inflation^4</f>
        <v>0</v>
      </c>
      <c r="L17" s="20">
        <f>F17*G17</f>
        <v>0</v>
      </c>
    </row>
    <row r="18" spans="2:12" ht="12">
      <c r="B18" s="8" t="s">
        <v>243</v>
      </c>
      <c r="C18" s="240"/>
      <c r="D18" s="240"/>
      <c r="E18" s="240"/>
      <c r="F18" s="19"/>
      <c r="G18" s="301"/>
      <c r="H18" s="19"/>
      <c r="I18" s="19"/>
      <c r="J18" s="19"/>
      <c r="K18" s="19"/>
      <c r="L18" s="20">
        <f>F18*G18</f>
        <v>0</v>
      </c>
    </row>
    <row r="19" spans="2:12" ht="12">
      <c r="B19" s="8" t="s">
        <v>244</v>
      </c>
      <c r="C19" s="240"/>
      <c r="D19" s="240"/>
      <c r="E19" s="240"/>
      <c r="F19" s="19"/>
      <c r="G19" s="301"/>
      <c r="H19" s="19"/>
      <c r="I19" s="19"/>
      <c r="J19" s="19"/>
      <c r="K19" s="19"/>
      <c r="L19" s="20">
        <f>F19*G19</f>
        <v>0</v>
      </c>
    </row>
    <row r="20" spans="2:12" ht="12">
      <c r="B20" s="8" t="s">
        <v>245</v>
      </c>
      <c r="C20" s="240"/>
      <c r="D20" s="240"/>
      <c r="E20" s="240"/>
      <c r="F20" s="19"/>
      <c r="G20" s="301"/>
      <c r="H20" s="19"/>
      <c r="I20" s="19"/>
      <c r="J20" s="19"/>
      <c r="K20" s="19"/>
      <c r="L20" s="20">
        <f>F20*G20</f>
        <v>0</v>
      </c>
    </row>
    <row r="21" spans="2:12" ht="12">
      <c r="B21" s="8" t="s">
        <v>259</v>
      </c>
      <c r="C21" s="240" t="s">
        <v>159</v>
      </c>
      <c r="D21" s="240" t="s">
        <v>161</v>
      </c>
      <c r="E21" s="240" t="s">
        <v>160</v>
      </c>
      <c r="F21" s="311"/>
      <c r="G21" s="301"/>
      <c r="H21" s="19"/>
      <c r="I21" s="19"/>
      <c r="J21" s="19">
        <f>F21*J10*J9*Inflation^3</f>
        <v>0</v>
      </c>
      <c r="K21" s="19">
        <f>F21*K10*K9*Inflation^4</f>
        <v>0</v>
      </c>
      <c r="L21" s="20">
        <f>F21*G21</f>
        <v>0</v>
      </c>
    </row>
    <row r="22" spans="2:12" s="2" customFormat="1" ht="12.75" thickBot="1">
      <c r="B22" s="10" t="s">
        <v>189</v>
      </c>
      <c r="C22" s="242"/>
      <c r="D22" s="242"/>
      <c r="E22" s="242"/>
      <c r="F22" s="54"/>
      <c r="G22" s="55"/>
      <c r="H22" s="55"/>
      <c r="I22" s="55"/>
      <c r="J22" s="55">
        <f>SUM(J13:J21)</f>
        <v>0</v>
      </c>
      <c r="K22" s="55">
        <f>SUM(K13:K21)</f>
        <v>0</v>
      </c>
      <c r="L22" s="56">
        <f>SUM(L13:L21)</f>
        <v>0</v>
      </c>
    </row>
    <row r="23" spans="2:12" ht="12">
      <c r="B23" s="15"/>
      <c r="C23" s="243"/>
      <c r="D23" s="243"/>
      <c r="E23" s="243"/>
      <c r="F23" s="15"/>
      <c r="G23" s="15"/>
      <c r="H23" s="15"/>
      <c r="I23" s="15"/>
      <c r="J23" s="15"/>
      <c r="K23" s="15"/>
      <c r="L23" s="15"/>
    </row>
    <row r="24" spans="3:5" ht="12.75" thickBot="1">
      <c r="C24" s="239"/>
      <c r="D24" s="239"/>
      <c r="E24" s="239"/>
    </row>
    <row r="25" spans="2:12" ht="12">
      <c r="B25" s="57" t="s">
        <v>206</v>
      </c>
      <c r="C25" s="241"/>
      <c r="D25" s="241"/>
      <c r="E25" s="241"/>
      <c r="F25" s="15"/>
      <c r="G25" s="15"/>
      <c r="H25" s="15"/>
      <c r="I25" s="15"/>
      <c r="J25" s="15" t="s">
        <v>82</v>
      </c>
      <c r="K25" s="15" t="s">
        <v>83</v>
      </c>
      <c r="L25" s="16"/>
    </row>
    <row r="26" spans="2:12" ht="12">
      <c r="B26" s="8"/>
      <c r="C26" s="240"/>
      <c r="D26" s="240"/>
      <c r="E26" s="240"/>
      <c r="F26" s="17"/>
      <c r="G26" s="17"/>
      <c r="H26" s="17"/>
      <c r="I26" s="17"/>
      <c r="J26" s="17"/>
      <c r="K26" s="17"/>
      <c r="L26" s="18"/>
    </row>
    <row r="27" spans="2:12" ht="12">
      <c r="B27" s="8" t="s">
        <v>246</v>
      </c>
      <c r="C27" s="240"/>
      <c r="D27" s="240"/>
      <c r="E27" s="240"/>
      <c r="F27" s="17"/>
      <c r="G27" s="17"/>
      <c r="H27" s="17"/>
      <c r="I27" s="17"/>
      <c r="J27" s="17"/>
      <c r="K27" s="17"/>
      <c r="L27" s="18"/>
    </row>
    <row r="28" spans="2:12" ht="12">
      <c r="B28" s="8" t="s">
        <v>237</v>
      </c>
      <c r="C28" s="240"/>
      <c r="D28" s="240"/>
      <c r="E28" s="240"/>
      <c r="F28" s="17"/>
      <c r="G28" s="17"/>
      <c r="H28" s="17"/>
      <c r="I28" s="17"/>
      <c r="J28" s="17"/>
      <c r="K28" s="17"/>
      <c r="L28" s="18"/>
    </row>
    <row r="29" spans="2:12" ht="24">
      <c r="B29" s="8"/>
      <c r="C29" s="240"/>
      <c r="D29" s="240"/>
      <c r="E29" s="240"/>
      <c r="F29" s="436" t="s">
        <v>199</v>
      </c>
      <c r="G29" s="17" t="s">
        <v>223</v>
      </c>
      <c r="H29" s="17"/>
      <c r="I29" s="17"/>
      <c r="J29" s="17" t="s">
        <v>82</v>
      </c>
      <c r="K29" s="17" t="s">
        <v>83</v>
      </c>
      <c r="L29" s="18" t="s">
        <v>238</v>
      </c>
    </row>
    <row r="30" spans="2:12" ht="12">
      <c r="B30" s="8"/>
      <c r="C30" s="240"/>
      <c r="D30" s="240"/>
      <c r="E30" s="240"/>
      <c r="F30" s="17"/>
      <c r="G30" s="301"/>
      <c r="H30" s="17"/>
      <c r="I30" s="17"/>
      <c r="J30" s="17"/>
      <c r="K30" s="17"/>
      <c r="L30" s="18"/>
    </row>
    <row r="31" spans="2:12" s="2" customFormat="1" ht="12">
      <c r="B31" s="8"/>
      <c r="C31" s="463" t="s">
        <v>162</v>
      </c>
      <c r="D31" s="463"/>
      <c r="E31" s="463"/>
      <c r="F31" s="19"/>
      <c r="G31" s="301"/>
      <c r="H31" s="19"/>
      <c r="I31" s="19"/>
      <c r="J31" s="19" t="e">
        <f>F31*J28*#REF!*Inflation^3</f>
        <v>#REF!</v>
      </c>
      <c r="K31" s="19" t="e">
        <f>F31*K28*#REF!*Inflation^4</f>
        <v>#REF!</v>
      </c>
      <c r="L31" s="20">
        <f>F31*G31</f>
        <v>0</v>
      </c>
    </row>
    <row r="32" spans="2:12" ht="12">
      <c r="B32" s="8"/>
      <c r="C32" s="463" t="s">
        <v>162</v>
      </c>
      <c r="D32" s="463"/>
      <c r="E32" s="463"/>
      <c r="F32" s="19"/>
      <c r="G32" s="301"/>
      <c r="H32" s="19"/>
      <c r="I32" s="19"/>
      <c r="J32" s="19" t="e">
        <f>F32*J28*#REF!*J27*Inflation^3</f>
        <v>#REF!</v>
      </c>
      <c r="K32" s="19" t="e">
        <f>F32*K28*#REF!*K27*Inflation^4</f>
        <v>#REF!</v>
      </c>
      <c r="L32" s="20">
        <f>F32*G32</f>
        <v>0</v>
      </c>
    </row>
    <row r="33" spans="2:12" ht="12">
      <c r="B33" s="8"/>
      <c r="C33" s="463" t="s">
        <v>162</v>
      </c>
      <c r="D33" s="463"/>
      <c r="E33" s="463"/>
      <c r="F33" s="19"/>
      <c r="G33" s="301"/>
      <c r="H33" s="19"/>
      <c r="I33" s="19"/>
      <c r="J33" s="19" t="e">
        <f>F33*J28*#REF!*J27*Inflation^3</f>
        <v>#REF!</v>
      </c>
      <c r="K33" s="19" t="e">
        <f>F33*K28*#REF!*K27*Inflation^4</f>
        <v>#REF!</v>
      </c>
      <c r="L33" s="20">
        <f>F33*G33</f>
        <v>0</v>
      </c>
    </row>
    <row r="34" spans="2:12" ht="12">
      <c r="B34" s="8"/>
      <c r="C34" s="240"/>
      <c r="D34" s="240"/>
      <c r="E34" s="240"/>
      <c r="F34" s="19"/>
      <c r="G34" s="301"/>
      <c r="H34" s="19"/>
      <c r="I34" s="19"/>
      <c r="J34" s="19"/>
      <c r="K34" s="19"/>
      <c r="L34" s="20">
        <f>F34*G34</f>
        <v>0</v>
      </c>
    </row>
    <row r="35" spans="2:12" s="2" customFormat="1" ht="12">
      <c r="B35" s="8"/>
      <c r="C35" s="240" t="s">
        <v>159</v>
      </c>
      <c r="D35" s="240" t="s">
        <v>161</v>
      </c>
      <c r="E35" s="240" t="s">
        <v>160</v>
      </c>
      <c r="F35" s="19"/>
      <c r="G35" s="301"/>
      <c r="H35" s="19"/>
      <c r="I35" s="19"/>
      <c r="J35" s="19" t="e">
        <f>F35*J28*#REF!*Inflation^3</f>
        <v>#REF!</v>
      </c>
      <c r="K35" s="19" t="e">
        <f>F35*K28*#REF!*Inflation^4</f>
        <v>#REF!</v>
      </c>
      <c r="L35" s="20">
        <f>F35*L28</f>
        <v>0</v>
      </c>
    </row>
    <row r="36" spans="2:12" ht="12.75" thickBot="1">
      <c r="B36" s="10" t="s">
        <v>96</v>
      </c>
      <c r="C36" s="242"/>
      <c r="D36" s="242"/>
      <c r="E36" s="242"/>
      <c r="F36" s="54"/>
      <c r="G36" s="55"/>
      <c r="H36" s="55"/>
      <c r="I36" s="55"/>
      <c r="J36" s="55" t="e">
        <f>SUM(J31:J35)</f>
        <v>#REF!</v>
      </c>
      <c r="K36" s="55" t="e">
        <f>SUM(K31:K35)</f>
        <v>#REF!</v>
      </c>
      <c r="L36" s="392">
        <f>SUM(L31:L35)</f>
        <v>0</v>
      </c>
    </row>
    <row r="37" spans="2:12" ht="12.75" thickBot="1">
      <c r="B37" s="312"/>
      <c r="C37" s="313"/>
      <c r="D37" s="313"/>
      <c r="E37" s="313"/>
      <c r="F37" s="312"/>
      <c r="G37" s="314"/>
      <c r="H37" s="314"/>
      <c r="I37" s="314"/>
      <c r="J37" s="314"/>
      <c r="K37" s="314"/>
      <c r="L37" s="315"/>
    </row>
    <row r="38" spans="2:12" ht="12">
      <c r="B38" s="57" t="s">
        <v>206</v>
      </c>
      <c r="C38" s="241"/>
      <c r="D38" s="241"/>
      <c r="E38" s="241"/>
      <c r="F38" s="15"/>
      <c r="G38" s="15"/>
      <c r="H38" s="15"/>
      <c r="I38" s="15"/>
      <c r="J38" s="15" t="s">
        <v>82</v>
      </c>
      <c r="K38" s="15" t="s">
        <v>83</v>
      </c>
      <c r="L38" s="16"/>
    </row>
    <row r="39" spans="2:12" ht="12">
      <c r="B39" s="8"/>
      <c r="C39" s="240"/>
      <c r="D39" s="240"/>
      <c r="E39" s="240"/>
      <c r="F39" s="17"/>
      <c r="G39" s="17"/>
      <c r="H39" s="17"/>
      <c r="I39" s="17"/>
      <c r="J39" s="17"/>
      <c r="K39" s="17"/>
      <c r="L39" s="18"/>
    </row>
    <row r="40" spans="2:12" ht="12">
      <c r="B40" s="8" t="s">
        <v>246</v>
      </c>
      <c r="C40" s="240"/>
      <c r="D40" s="240"/>
      <c r="E40" s="240"/>
      <c r="F40" s="17"/>
      <c r="G40" s="17"/>
      <c r="H40" s="17"/>
      <c r="I40" s="17"/>
      <c r="J40" s="17"/>
      <c r="K40" s="17"/>
      <c r="L40" s="18"/>
    </row>
    <row r="41" spans="2:12" ht="12">
      <c r="B41" s="8" t="s">
        <v>237</v>
      </c>
      <c r="C41" s="240"/>
      <c r="D41" s="240"/>
      <c r="E41" s="240"/>
      <c r="F41" s="17"/>
      <c r="G41" s="17"/>
      <c r="H41" s="17"/>
      <c r="I41" s="17"/>
      <c r="J41" s="17"/>
      <c r="K41" s="17"/>
      <c r="L41" s="18"/>
    </row>
    <row r="42" spans="2:12" ht="24">
      <c r="B42" s="8"/>
      <c r="C42" s="240"/>
      <c r="D42" s="240"/>
      <c r="E42" s="240"/>
      <c r="F42" s="436" t="s">
        <v>199</v>
      </c>
      <c r="G42" s="17" t="s">
        <v>223</v>
      </c>
      <c r="H42" s="17"/>
      <c r="I42" s="17"/>
      <c r="J42" s="17" t="s">
        <v>82</v>
      </c>
      <c r="K42" s="17" t="s">
        <v>83</v>
      </c>
      <c r="L42" s="18" t="s">
        <v>238</v>
      </c>
    </row>
    <row r="43" spans="2:12" ht="12">
      <c r="B43" s="8"/>
      <c r="C43" s="240"/>
      <c r="D43" s="240"/>
      <c r="E43" s="240"/>
      <c r="F43" s="17"/>
      <c r="G43" s="301"/>
      <c r="H43" s="17"/>
      <c r="I43" s="17"/>
      <c r="J43" s="17"/>
      <c r="K43" s="17"/>
      <c r="L43" s="20">
        <f aca="true" t="shared" si="0" ref="L43:L48">F43*G43</f>
        <v>0</v>
      </c>
    </row>
    <row r="44" spans="2:12" ht="12">
      <c r="B44" s="8"/>
      <c r="C44" s="463" t="s">
        <v>162</v>
      </c>
      <c r="D44" s="463"/>
      <c r="E44" s="463"/>
      <c r="F44" s="19"/>
      <c r="G44" s="301"/>
      <c r="H44" s="19"/>
      <c r="I44" s="19"/>
      <c r="J44" s="19" t="e">
        <f>F44*J41*#REF!*Inflation^3</f>
        <v>#REF!</v>
      </c>
      <c r="K44" s="19" t="e">
        <f>F44*K41*#REF!*Inflation^4</f>
        <v>#REF!</v>
      </c>
      <c r="L44" s="20">
        <f t="shared" si="0"/>
        <v>0</v>
      </c>
    </row>
    <row r="45" spans="2:12" ht="12">
      <c r="B45" s="8"/>
      <c r="C45" s="463" t="s">
        <v>162</v>
      </c>
      <c r="D45" s="463"/>
      <c r="E45" s="463"/>
      <c r="F45" s="19"/>
      <c r="G45" s="301"/>
      <c r="H45" s="19"/>
      <c r="I45" s="19"/>
      <c r="J45" s="19" t="e">
        <f>F45*J41*#REF!*J40*Inflation^3</f>
        <v>#REF!</v>
      </c>
      <c r="K45" s="19" t="e">
        <f>F45*K41*#REF!*K40*Inflation^4</f>
        <v>#REF!</v>
      </c>
      <c r="L45" s="20">
        <f t="shared" si="0"/>
        <v>0</v>
      </c>
    </row>
    <row r="46" spans="2:12" ht="12">
      <c r="B46" s="8"/>
      <c r="C46" s="463" t="s">
        <v>162</v>
      </c>
      <c r="D46" s="463"/>
      <c r="E46" s="463"/>
      <c r="F46" s="19"/>
      <c r="G46" s="301"/>
      <c r="H46" s="19"/>
      <c r="I46" s="19"/>
      <c r="J46" s="19" t="e">
        <f>F46*J41*#REF!*J40*Inflation^3</f>
        <v>#REF!</v>
      </c>
      <c r="K46" s="19" t="e">
        <f>F46*K41*#REF!*K40*Inflation^4</f>
        <v>#REF!</v>
      </c>
      <c r="L46" s="20">
        <f t="shared" si="0"/>
        <v>0</v>
      </c>
    </row>
    <row r="47" spans="2:12" ht="12">
      <c r="B47" s="8"/>
      <c r="C47" s="240"/>
      <c r="D47" s="240"/>
      <c r="E47" s="240"/>
      <c r="F47" s="19"/>
      <c r="G47" s="301"/>
      <c r="H47" s="19"/>
      <c r="I47" s="19"/>
      <c r="J47" s="19"/>
      <c r="K47" s="19"/>
      <c r="L47" s="20">
        <f t="shared" si="0"/>
        <v>0</v>
      </c>
    </row>
    <row r="48" spans="2:12" ht="12">
      <c r="B48" s="8"/>
      <c r="C48" s="240"/>
      <c r="D48" s="240"/>
      <c r="E48" s="240"/>
      <c r="F48" s="19"/>
      <c r="G48" s="301"/>
      <c r="H48" s="19"/>
      <c r="I48" s="19"/>
      <c r="J48" s="19"/>
      <c r="K48" s="19"/>
      <c r="L48" s="20">
        <f t="shared" si="0"/>
        <v>0</v>
      </c>
    </row>
    <row r="49" spans="2:12" ht="12.75" thickBot="1">
      <c r="B49" s="10" t="s">
        <v>189</v>
      </c>
      <c r="C49" s="242"/>
      <c r="D49" s="242"/>
      <c r="E49" s="242"/>
      <c r="F49" s="54"/>
      <c r="G49" s="55"/>
      <c r="H49" s="55"/>
      <c r="I49" s="55"/>
      <c r="J49" s="55" t="e">
        <f>SUM(J44:J48)</f>
        <v>#REF!</v>
      </c>
      <c r="K49" s="55" t="e">
        <f>SUM(K44:K48)</f>
        <v>#REF!</v>
      </c>
      <c r="L49" s="392">
        <f>SUM(L42:L48)</f>
        <v>0</v>
      </c>
    </row>
    <row r="50" spans="2:12" ht="12">
      <c r="B50" s="312"/>
      <c r="C50" s="313"/>
      <c r="D50" s="313"/>
      <c r="E50" s="313"/>
      <c r="F50" s="312"/>
      <c r="G50" s="314"/>
      <c r="H50" s="314"/>
      <c r="I50" s="314"/>
      <c r="J50" s="314"/>
      <c r="K50" s="314"/>
      <c r="L50" s="315"/>
    </row>
    <row r="51" spans="2:12" ht="10.5" customHeight="1">
      <c r="B51" s="312"/>
      <c r="C51" s="313"/>
      <c r="D51" s="313"/>
      <c r="E51" s="313"/>
      <c r="F51" s="312"/>
      <c r="G51" s="314"/>
      <c r="H51" s="314"/>
      <c r="I51" s="314"/>
      <c r="J51" s="314"/>
      <c r="K51" s="314"/>
      <c r="L51" s="315"/>
    </row>
    <row r="52" spans="2:12" ht="12">
      <c r="B52" s="312"/>
      <c r="C52" s="313"/>
      <c r="D52" s="313"/>
      <c r="E52" s="313"/>
      <c r="F52" s="312"/>
      <c r="G52" s="314"/>
      <c r="H52" s="314"/>
      <c r="I52" s="314"/>
      <c r="J52" s="314"/>
      <c r="K52" s="314"/>
      <c r="L52" s="315"/>
    </row>
    <row r="53" spans="2:12" ht="12">
      <c r="B53" s="312"/>
      <c r="C53" s="313"/>
      <c r="D53" s="313"/>
      <c r="E53" s="313"/>
      <c r="F53" s="312"/>
      <c r="G53" s="314"/>
      <c r="H53" s="314"/>
      <c r="I53" s="314"/>
      <c r="J53" s="314"/>
      <c r="K53" s="314"/>
      <c r="L53" s="315"/>
    </row>
    <row r="54" spans="2:12" ht="12">
      <c r="B54" s="312"/>
      <c r="C54" s="313"/>
      <c r="D54" s="313"/>
      <c r="E54" s="313"/>
      <c r="F54" s="312"/>
      <c r="G54" s="314"/>
      <c r="H54" s="314"/>
      <c r="I54" s="314"/>
      <c r="J54" s="314"/>
      <c r="K54" s="314"/>
      <c r="L54" s="315"/>
    </row>
    <row r="55" spans="3:5" ht="12">
      <c r="C55" s="239"/>
      <c r="D55" s="239"/>
      <c r="E55" s="239"/>
    </row>
    <row r="56" spans="2:12" ht="12">
      <c r="B56" s="105" t="s">
        <v>260</v>
      </c>
      <c r="C56" s="244"/>
      <c r="D56" s="244"/>
      <c r="E56" s="244"/>
      <c r="F56" s="105"/>
      <c r="G56" s="106"/>
      <c r="H56" s="106"/>
      <c r="I56" s="106"/>
      <c r="J56" s="106" t="e">
        <f>J36+#REF!+J22</f>
        <v>#REF!</v>
      </c>
      <c r="K56" s="106" t="e">
        <f>K36+#REF!+K22</f>
        <v>#REF!</v>
      </c>
      <c r="L56" s="106">
        <f>L22+L36+L49</f>
        <v>0</v>
      </c>
    </row>
    <row r="61" ht="12">
      <c r="B61" s="3" t="s">
        <v>247</v>
      </c>
    </row>
  </sheetData>
  <sheetProtection/>
  <mergeCells count="11">
    <mergeCell ref="C44:E44"/>
    <mergeCell ref="C45:E45"/>
    <mergeCell ref="C46:E46"/>
    <mergeCell ref="C33:E33"/>
    <mergeCell ref="C17:E17"/>
    <mergeCell ref="C32:E32"/>
    <mergeCell ref="C3:E3"/>
    <mergeCell ref="C4:E4"/>
    <mergeCell ref="C15:E15"/>
    <mergeCell ref="C16:E16"/>
    <mergeCell ref="C31:E31"/>
  </mergeCells>
  <printOptions horizontalCentered="1"/>
  <pageMargins left="0.5" right="0.5" top="0.5" bottom="0.5" header="0.5" footer="0.5"/>
  <pageSetup fitToHeight="4" fitToWidth="1" horizontalDpi="600" verticalDpi="600" orientation="portrait" scale="96" r:id="rId3"/>
  <headerFooter alignWithMargins="0">
    <oddHeader>&amp;Rcreated / last updated: &amp;D</oddHeader>
  </headerFooter>
  <ignoredErrors>
    <ignoredError sqref="C21:E22 C35:E35 C13:E13 C31:E33 C15:E17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6">
      <selection activeCell="A24" sqref="A24"/>
    </sheetView>
  </sheetViews>
  <sheetFormatPr defaultColWidth="9.140625" defaultRowHeight="12.75"/>
  <sheetData>
    <row r="1" ht="12.75">
      <c r="A1" s="412" t="s">
        <v>248</v>
      </c>
    </row>
    <row r="2" spans="1:6" ht="132.75" customHeight="1">
      <c r="A2" s="465" t="s">
        <v>261</v>
      </c>
      <c r="B2" s="466"/>
      <c r="C2" s="466"/>
      <c r="D2" s="466"/>
      <c r="E2" s="466"/>
      <c r="F2" s="466"/>
    </row>
    <row r="4" ht="12.75">
      <c r="A4" s="412" t="s">
        <v>191</v>
      </c>
    </row>
    <row r="5" spans="1:6" ht="36.75" customHeight="1">
      <c r="A5" s="465" t="s">
        <v>262</v>
      </c>
      <c r="B5" s="466"/>
      <c r="C5" s="466"/>
      <c r="D5" s="466"/>
      <c r="E5" s="466"/>
      <c r="F5" s="466"/>
    </row>
    <row r="7" ht="12.75">
      <c r="A7" s="412" t="s">
        <v>210</v>
      </c>
    </row>
    <row r="8" spans="1:6" ht="24.75" customHeight="1">
      <c r="A8" s="465" t="s">
        <v>263</v>
      </c>
      <c r="B8" s="466"/>
      <c r="C8" s="466"/>
      <c r="D8" s="466"/>
      <c r="E8" s="466"/>
      <c r="F8" s="466"/>
    </row>
    <row r="10" ht="12.75">
      <c r="A10" s="412" t="s">
        <v>249</v>
      </c>
    </row>
    <row r="11" spans="1:6" ht="73.5" customHeight="1">
      <c r="A11" s="465" t="s">
        <v>264</v>
      </c>
      <c r="B11" s="466"/>
      <c r="C11" s="466"/>
      <c r="D11" s="466"/>
      <c r="E11" s="466"/>
      <c r="F11" s="466"/>
    </row>
    <row r="12" spans="1:6" ht="17.25" customHeight="1">
      <c r="A12" s="413"/>
      <c r="B12" s="414"/>
      <c r="C12" s="414"/>
      <c r="D12" s="414"/>
      <c r="E12" s="414"/>
      <c r="F12" s="414"/>
    </row>
    <row r="13" ht="12.75">
      <c r="A13" s="412" t="s">
        <v>265</v>
      </c>
    </row>
    <row r="14" spans="1:6" ht="40.5" customHeight="1">
      <c r="A14" s="465" t="s">
        <v>266</v>
      </c>
      <c r="B14" s="466"/>
      <c r="C14" s="466"/>
      <c r="D14" s="466"/>
      <c r="E14" s="466"/>
      <c r="F14" s="466"/>
    </row>
    <row r="16" spans="1:21" ht="12.75">
      <c r="A16" s="412" t="s">
        <v>267</v>
      </c>
      <c r="U16" s="437" t="s">
        <v>270</v>
      </c>
    </row>
    <row r="17" spans="1:6" ht="26.25" customHeight="1">
      <c r="A17" s="465" t="s">
        <v>250</v>
      </c>
      <c r="B17" s="466"/>
      <c r="C17" s="466"/>
      <c r="D17" s="466"/>
      <c r="E17" s="466"/>
      <c r="F17" s="466"/>
    </row>
    <row r="18" spans="1:6" ht="15.75" customHeight="1">
      <c r="A18" s="413"/>
      <c r="B18" s="414"/>
      <c r="C18" s="414"/>
      <c r="D18" s="414"/>
      <c r="E18" s="414"/>
      <c r="F18" s="414"/>
    </row>
    <row r="19" ht="12.75">
      <c r="A19" s="412" t="s">
        <v>251</v>
      </c>
    </row>
    <row r="20" spans="1:6" ht="39.75" customHeight="1">
      <c r="A20" s="465" t="s">
        <v>252</v>
      </c>
      <c r="B20" s="466"/>
      <c r="C20" s="466"/>
      <c r="D20" s="466"/>
      <c r="E20" s="466"/>
      <c r="F20" s="466"/>
    </row>
    <row r="22" ht="12.75">
      <c r="A22" s="412" t="s">
        <v>269</v>
      </c>
    </row>
    <row r="23" ht="12.75">
      <c r="A23" s="437" t="s">
        <v>271</v>
      </c>
    </row>
  </sheetData>
  <sheetProtection/>
  <mergeCells count="7">
    <mergeCell ref="A20:F20"/>
    <mergeCell ref="A2:F2"/>
    <mergeCell ref="A11:F11"/>
    <mergeCell ref="A5:F5"/>
    <mergeCell ref="A8:F8"/>
    <mergeCell ref="A14:F14"/>
    <mergeCell ref="A17:F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Tkachuk</dc:creator>
  <cp:keywords/>
  <dc:description/>
  <cp:lastModifiedBy>Katerina Andruschenko</cp:lastModifiedBy>
  <cp:lastPrinted>2011-02-18T10:12:34Z</cp:lastPrinted>
  <dcterms:created xsi:type="dcterms:W3CDTF">2005-02-14T19:06:27Z</dcterms:created>
  <dcterms:modified xsi:type="dcterms:W3CDTF">2017-12-08T11:37:25Z</dcterms:modified>
  <cp:category/>
  <cp:version/>
  <cp:contentType/>
  <cp:contentStatus/>
</cp:coreProperties>
</file>